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- Visits" sheetId="1" r:id="rId4"/>
    <sheet state="visible" name="Dealer Visit" sheetId="2" r:id="rId5"/>
    <sheet state="visible" name="Dealer Onboarding" sheetId="3" r:id="rId6"/>
    <sheet state="hidden" name="DropDownList" sheetId="4" r:id="rId7"/>
    <sheet state="hidden" name="Sample" sheetId="5" r:id="rId8"/>
  </sheets>
  <definedNames>
    <definedName hidden="1" localSheetId="1" name="Z_D972A8CD_D230_48C9_B3B8_F41DD1E369B5_.wvu.FilterData">'Dealer Visit'!$B$1:$P$445</definedName>
  </definedNames>
  <calcPr/>
  <customWorkbookViews>
    <customWorkbookView activeSheetId="0" maximized="1" windowHeight="0" windowWidth="0" guid="{D972A8CD-D230-48C9-B3B8-F41DD1E369B5}" name="Filter 1"/>
  </customWorkbookViews>
</workbook>
</file>

<file path=xl/sharedStrings.xml><?xml version="1.0" encoding="utf-8"?>
<sst xmlns="http://schemas.openxmlformats.org/spreadsheetml/2006/main" count="5240" uniqueCount="2163">
  <si>
    <t>From-To Dates</t>
  </si>
  <si>
    <t>Emails</t>
  </si>
  <si>
    <t>Name</t>
  </si>
  <si>
    <t># First Visits</t>
  </si>
  <si>
    <r>
      <rPr>
        <rFont val="Arial"/>
        <b/>
        <color theme="1"/>
      </rPr>
      <t># Onboarded (</t>
    </r>
    <r>
      <rPr>
        <rFont val="Arial"/>
        <b/>
        <color rgb="FFFF9900"/>
      </rPr>
      <t>Conversion</t>
    </r>
    <r>
      <rPr>
        <rFont val="Arial"/>
        <b/>
        <color theme="1"/>
      </rPr>
      <t>)</t>
    </r>
  </si>
  <si>
    <t>% Conversion</t>
  </si>
  <si>
    <t># Follow Up Visits</t>
  </si>
  <si>
    <t>Dealer ID</t>
  </si>
  <si>
    <t>Timestamp</t>
  </si>
  <si>
    <t>Email address</t>
  </si>
  <si>
    <t>Type of Visit</t>
  </si>
  <si>
    <t>Dealership Name</t>
  </si>
  <si>
    <t>Dealer Name</t>
  </si>
  <si>
    <t>Dealer Contact No</t>
  </si>
  <si>
    <t>City</t>
  </si>
  <si>
    <t>Area</t>
  </si>
  <si>
    <t>Pincode</t>
  </si>
  <si>
    <t>Selfie with Shop photo with lat. &amp; long.</t>
  </si>
  <si>
    <t>Onboarding Status</t>
  </si>
  <si>
    <t>Remarks</t>
  </si>
  <si>
    <t>Dealer Visiting Card</t>
  </si>
  <si>
    <t>Is Onboarded</t>
  </si>
  <si>
    <t>Dealer Name &amp; Code</t>
  </si>
  <si>
    <t>Date</t>
  </si>
  <si>
    <t>Date Filter - DB</t>
  </si>
  <si>
    <t>Concat of Dealership Name</t>
  </si>
  <si>
    <t>parveen.gaadi@gmail.com</t>
  </si>
  <si>
    <t>First Time Dealer Visit</t>
  </si>
  <si>
    <t>My Ride</t>
  </si>
  <si>
    <t xml:space="preserve">Parveen </t>
  </si>
  <si>
    <t>Gurugram</t>
  </si>
  <si>
    <r>
      <rPr>
        <rFont val="Arial"/>
        <color rgb="FF1155CC"/>
        <u/>
      </rPr>
      <t>https://www.google.com/maps/place/122002/@28.4614213</t>
    </r>
    <r>
      <rPr>
        <rFont val="Arial"/>
      </rPr>
      <t>,77.0981468,14z/data=!3m1!4b1!4m6!3m5!1s0x390d192ebb088e5b:0x6eaea5f75705b97c!8m2!3d28.474679!4d77.1048978!16s%2Fm%2F0wjgwjj?entry=ttu</t>
    </r>
  </si>
  <si>
    <t>Proprietorship</t>
  </si>
  <si>
    <t>DL1002</t>
  </si>
  <si>
    <t>shreyak.shukla@themotorpedia.com</t>
  </si>
  <si>
    <t>Classic Carz</t>
  </si>
  <si>
    <t>Imran Khan</t>
  </si>
  <si>
    <t>Banglore</t>
  </si>
  <si>
    <t>Holenaraspura opp- Brigade office Near Eidah Arkalugud Road Karnataka</t>
  </si>
  <si>
    <t>Classic Carz - DL1002</t>
  </si>
  <si>
    <t/>
  </si>
  <si>
    <t>DL1003</t>
  </si>
  <si>
    <t>Jsr Motors</t>
  </si>
  <si>
    <t>Anil Dhamija</t>
  </si>
  <si>
    <t>Delhi</t>
  </si>
  <si>
    <t>B 37  Lajpat Nagar New Delhi</t>
  </si>
  <si>
    <t>Partnership</t>
  </si>
  <si>
    <t>Jsr Motors - DL1003</t>
  </si>
  <si>
    <t>DL1004</t>
  </si>
  <si>
    <t>Max Marketing</t>
  </si>
  <si>
    <t>Hriday Malik</t>
  </si>
  <si>
    <t xml:space="preserve">C 56 Jangpura Extension New Delhi </t>
  </si>
  <si>
    <t>Max Marketing - DL1004</t>
  </si>
  <si>
    <t>DL1005</t>
  </si>
  <si>
    <t>Daksh Car Planet</t>
  </si>
  <si>
    <t xml:space="preserve">Daksh Saini </t>
  </si>
  <si>
    <t xml:space="preserve">A190/12 Aali vihar Sarita Vihar New Delhi </t>
  </si>
  <si>
    <t>Daksh Car Planet - DL1005</t>
  </si>
  <si>
    <t>DL1006</t>
  </si>
  <si>
    <t>Auto Advisor</t>
  </si>
  <si>
    <t xml:space="preserve">Pankaj Nagpal </t>
  </si>
  <si>
    <t xml:space="preserve">B63 Lajpat Nagar part 1 New Delhi </t>
  </si>
  <si>
    <t>Auto Advisor - DL1006</t>
  </si>
  <si>
    <t>DL1007</t>
  </si>
  <si>
    <t>Delight Auto</t>
  </si>
  <si>
    <t>Dhruv Kapoor</t>
  </si>
  <si>
    <t xml:space="preserve">O 14 Lajpat Nagar 2 New Delhi </t>
  </si>
  <si>
    <t>Delight Auto - DL1007</t>
  </si>
  <si>
    <t>DL1008</t>
  </si>
  <si>
    <t>Drive_Ur_Dream_Engine ( Dude )</t>
  </si>
  <si>
    <t>Nikku Singh</t>
  </si>
  <si>
    <t xml:space="preserve">1st Floor Gali Number 73 Goyala Dairy New Delhi </t>
  </si>
  <si>
    <t>Drive_Ur_Dream_Engine ( Dude ) - DL1008</t>
  </si>
  <si>
    <t>DL1009</t>
  </si>
  <si>
    <t>shuklaanjalipanday@gmail.com</t>
  </si>
  <si>
    <t>Royal Motor</t>
  </si>
  <si>
    <t>Sanjay Golani</t>
  </si>
  <si>
    <t xml:space="preserve">92/93 Ring Road Market Sarojni Nagar New Delhi </t>
  </si>
  <si>
    <t>Royal Motor - DL1009</t>
  </si>
  <si>
    <t>DL1010</t>
  </si>
  <si>
    <t>Shirdi Motors</t>
  </si>
  <si>
    <t>Nishant Ahuja</t>
  </si>
  <si>
    <t>G.F, B-110, PART-I, Lajpat Nagar 1, New Delhi, South East Delhi,</t>
  </si>
  <si>
    <t>Shirdi Motors - DL1010</t>
  </si>
  <si>
    <t>DL1011</t>
  </si>
  <si>
    <t>Bunty Cars</t>
  </si>
  <si>
    <t xml:space="preserve">Pankaj Kalra </t>
  </si>
  <si>
    <t xml:space="preserve">L 103 Lajpat Nagar 2 New Delhi </t>
  </si>
  <si>
    <t>Bunty Cars - DL1011</t>
  </si>
  <si>
    <t>DL1012</t>
  </si>
  <si>
    <t>Auto Car Classic</t>
  </si>
  <si>
    <t>Chaman Srivastava</t>
  </si>
  <si>
    <t xml:space="preserve">9/258 DDA Flat Kalkaji Near Shivalik Apartment New Delhi </t>
  </si>
  <si>
    <t>Auto Car Classic - DL1012</t>
  </si>
  <si>
    <t>DL1013</t>
  </si>
  <si>
    <t>Godspeed Auto Sales</t>
  </si>
  <si>
    <t xml:space="preserve">Rachit </t>
  </si>
  <si>
    <t xml:space="preserve">Q25/5 Jangpura Extension Opp. Railway Crossing New Delhi </t>
  </si>
  <si>
    <t>Godspeed Auto Sales - DL1013</t>
  </si>
  <si>
    <t>DL1014</t>
  </si>
  <si>
    <t>Naresh.Pawar</t>
  </si>
  <si>
    <t>Taneja Fourwheels</t>
  </si>
  <si>
    <t>Sachin</t>
  </si>
  <si>
    <t>Old delhi road near yuvansh palace</t>
  </si>
  <si>
    <t>Taneja Fourwheels - DL1014</t>
  </si>
  <si>
    <t>DL1015</t>
  </si>
  <si>
    <t>Atulya Cars World</t>
  </si>
  <si>
    <t>Atul Changa</t>
  </si>
  <si>
    <t>L-3, GF. Sujan Singh Park, Khan Market, New Delhi</t>
  </si>
  <si>
    <t>Atulya Cars World - DL1015</t>
  </si>
  <si>
    <t>DL1016</t>
  </si>
  <si>
    <t>Insurance Hub</t>
  </si>
  <si>
    <t xml:space="preserve">Anshul </t>
  </si>
  <si>
    <t xml:space="preserve">G 55 NBCC Tower Local Shopping Complex Kidwai Nagar East New Delhi </t>
  </si>
  <si>
    <t>Insurance Hub - DL1016</t>
  </si>
  <si>
    <t>DL1017</t>
  </si>
  <si>
    <t>Aayat Marketing ( Broker )</t>
  </si>
  <si>
    <t>Mohd Hasim</t>
  </si>
  <si>
    <t>Shop Number 18 Krishna Market Lajpat Nagar 1</t>
  </si>
  <si>
    <t>Non Registered Individual</t>
  </si>
  <si>
    <t>Aayat Marketing ( Broker ) - DL1017</t>
  </si>
  <si>
    <t>DL1018</t>
  </si>
  <si>
    <t>Motor World</t>
  </si>
  <si>
    <t>Avneet Singh</t>
  </si>
  <si>
    <t>Plot no 569 near cyber park sector 39 Gurgaon</t>
  </si>
  <si>
    <t>Motor World - DL1018</t>
  </si>
  <si>
    <t>DL1019</t>
  </si>
  <si>
    <t>Krishna Car</t>
  </si>
  <si>
    <t>Rohit Yadav</t>
  </si>
  <si>
    <t>Nekiram marg, near petrol pump sector-9A Gurgaon</t>
  </si>
  <si>
    <t>Krishna Car - DL1019</t>
  </si>
  <si>
    <t>DL1020</t>
  </si>
  <si>
    <t>Vinayak Motors</t>
  </si>
  <si>
    <t>Varun Kalra</t>
  </si>
  <si>
    <t>O-17 Lajpat Nagar 2 New Delhi</t>
  </si>
  <si>
    <t>Vinayak Motors - DL1020</t>
  </si>
  <si>
    <t>DL1021</t>
  </si>
  <si>
    <t>Jolly Motors</t>
  </si>
  <si>
    <t xml:space="preserve">V.S Jolly </t>
  </si>
  <si>
    <t xml:space="preserve">K 1/69 Chittaranjan Park Opp South Park Appartment Nehru Appartment Road New Delhi </t>
  </si>
  <si>
    <t>Jolly Motors - DL1021</t>
  </si>
  <si>
    <t>DL1022</t>
  </si>
  <si>
    <t>Big Rydz</t>
  </si>
  <si>
    <t>Sandeep Kumar</t>
  </si>
  <si>
    <t xml:space="preserve">G 30 NBCC Shopping complex Kidwai nagar east New Delhi </t>
  </si>
  <si>
    <t>Big Rydz - DL1022</t>
  </si>
  <si>
    <t>DL1023</t>
  </si>
  <si>
    <t>Follow Up Visit</t>
  </si>
  <si>
    <t>Khan Market , Delhi</t>
  </si>
  <si>
    <t>DL1024</t>
  </si>
  <si>
    <t>Ganpati Motors</t>
  </si>
  <si>
    <t>Dheeraj</t>
  </si>
  <si>
    <t>Shop No, 71, Defence Colony Flyover, Block C, Lajpat Nagar I, Market, New Delhi, Delhi 110024</t>
  </si>
  <si>
    <t>Ganpati Motors - DL1024</t>
  </si>
  <si>
    <t>DL1025</t>
  </si>
  <si>
    <t>Raja Royal Motors</t>
  </si>
  <si>
    <t>Raja Ram Soni</t>
  </si>
  <si>
    <t>9, Aruna Asaf Ali Marg, Shanti Kunj B Block, Anand Gram, Vasant Kunj, New Delhi, Delhi 110070</t>
  </si>
  <si>
    <t>Raja Royal Motors - DL1025</t>
  </si>
  <si>
    <t>DL1026</t>
  </si>
  <si>
    <t>amit.wadehra@themotorpedia.com</t>
  </si>
  <si>
    <t>A.P. Motor</t>
  </si>
  <si>
    <t xml:space="preserve">Mr Anand
</t>
  </si>
  <si>
    <t>Rohini</t>
  </si>
  <si>
    <t>https://drive.google.com/open?id=1BwV3fLf98u3lkmGHtIAMYHgeqMNZ-CwT</t>
  </si>
  <si>
    <t>Interested but will be onboarded later</t>
  </si>
  <si>
    <t xml:space="preserve">Interested </t>
  </si>
  <si>
    <t>A.P. Motor - DL1026</t>
  </si>
  <si>
    <t>DL1027</t>
  </si>
  <si>
    <t>S &amp; D Motors</t>
  </si>
  <si>
    <t>Rajan Sethi</t>
  </si>
  <si>
    <t>https://drive.google.com/open?id=1gOtezPUgG_FDIVN3uBTR9Zc53vHs1nfN</t>
  </si>
  <si>
    <t>Interested in HR /UP Cases</t>
  </si>
  <si>
    <t>S &amp; D Motors - DL1027</t>
  </si>
  <si>
    <t>DL1028</t>
  </si>
  <si>
    <t>Gagan Motors</t>
  </si>
  <si>
    <t xml:space="preserve">Gagan Sood
</t>
  </si>
  <si>
    <t>https://drive.google.com/open?id=1PLeH-e4AvKAtJpuCFpMiqzG31sSBxjc1</t>
  </si>
  <si>
    <t xml:space="preserve">Only delhi number </t>
  </si>
  <si>
    <t>Gagan Motors - DL1028</t>
  </si>
  <si>
    <t>DL1029</t>
  </si>
  <si>
    <t>Shri Motors</t>
  </si>
  <si>
    <t xml:space="preserve">Naveen Kumar
</t>
  </si>
  <si>
    <t>https://drive.google.com/open?id=1txkNXfpfiXN2IMYw_7-nB6JscvxSbdRd</t>
  </si>
  <si>
    <t>Prices are high in delhi cases. Interested in only hr number cases</t>
  </si>
  <si>
    <t>Shri Motors - DL1029</t>
  </si>
  <si>
    <t>DL1030</t>
  </si>
  <si>
    <t>Dimple Motors &amp;  Properties</t>
  </si>
  <si>
    <t xml:space="preserve">Tajinder Pal Singh ( Dimple )
</t>
  </si>
  <si>
    <t>https://drive.google.com/open?id=1BCJQfL7J-jyElDWfC13hfqhLTs77ePNN</t>
  </si>
  <si>
    <t>Dimple Motors &amp;  Properties - DL1030</t>
  </si>
  <si>
    <t>DL1031</t>
  </si>
  <si>
    <t>Baba Cars</t>
  </si>
  <si>
    <t>Sandeep</t>
  </si>
  <si>
    <t>https://drive.google.com/open?id=1tNBpshvymLEr0usumJyW0BvaYMdfVbgE</t>
  </si>
  <si>
    <t xml:space="preserve">Case recieved </t>
  </si>
  <si>
    <t>Baba Cars - DL1031</t>
  </si>
  <si>
    <t>DL1032</t>
  </si>
  <si>
    <t>Galaxy Moters</t>
  </si>
  <si>
    <t>Na</t>
  </si>
  <si>
    <t>https://drive.google.com/open?id=1znsw3ooK5E1DBtqcHvJ2jaCU7gHmJZmt</t>
  </si>
  <si>
    <t>Concerned person not available</t>
  </si>
  <si>
    <t>Galaxy Moters - DL1032</t>
  </si>
  <si>
    <t>DL1033</t>
  </si>
  <si>
    <t>Shakti Motors</t>
  </si>
  <si>
    <t xml:space="preserve">Gurmeet Singh
</t>
  </si>
  <si>
    <t xml:space="preserve">Rohini </t>
  </si>
  <si>
    <t>https://drive.google.com/open?id=1I0o7k0CGC1diPDYVgXmtW35BhVEJlge5</t>
  </si>
  <si>
    <t>Shakti Motors - DL1033</t>
  </si>
  <si>
    <t>DL1034</t>
  </si>
  <si>
    <t>Ravi Motors</t>
  </si>
  <si>
    <t xml:space="preserve">Sunny Verma
</t>
  </si>
  <si>
    <t>https://drive.google.com/open?id=1aO4AuCsFjbItpik8tKJ2rqpEfB2r1VID</t>
  </si>
  <si>
    <t>Ravi Motors - DL1034</t>
  </si>
  <si>
    <t>DL1035</t>
  </si>
  <si>
    <t>Bhasin Car Centre</t>
  </si>
  <si>
    <t>Ishank</t>
  </si>
  <si>
    <t>Karol Bagh</t>
  </si>
  <si>
    <t>https://drive.google.com/open?id=1usQnkd8EWrysVQ3cg_UKgfT-_6zJdMFD</t>
  </si>
  <si>
    <t>Bhasin Car Centre - DL1035</t>
  </si>
  <si>
    <t>DL1036</t>
  </si>
  <si>
    <t>Bharat Motors</t>
  </si>
  <si>
    <t xml:space="preserve">Deepak Malhotra
</t>
  </si>
  <si>
    <t>https://drive.google.com/open?id=12sniwrqz3NcF3mDsS64j0ngHzaivnU6g</t>
  </si>
  <si>
    <t>Bharat Motors - DL1036</t>
  </si>
  <si>
    <t>DL1037</t>
  </si>
  <si>
    <t>Kavan Motors</t>
  </si>
  <si>
    <t>Kavan</t>
  </si>
  <si>
    <t>https://drive.google.com/open?id=1fbCIg3TOp2pVTjoJWXoX59BqnWJ0NHy3</t>
  </si>
  <si>
    <t>Interested</t>
  </si>
  <si>
    <t>Kavan Motors - DL1037</t>
  </si>
  <si>
    <t>DL1038</t>
  </si>
  <si>
    <t>Balaji Cars</t>
  </si>
  <si>
    <t xml:space="preserve">Puneet Hora
</t>
  </si>
  <si>
    <t>https://drive.google.com/open?id=1eHa6mcExA8DPsYNqXJ2NRa4dwtfM4uZa</t>
  </si>
  <si>
    <t>Not Interested</t>
  </si>
  <si>
    <t xml:space="preserve">Concerned person not available </t>
  </si>
  <si>
    <t>Balaji Cars - DL1038</t>
  </si>
  <si>
    <t>DL1039</t>
  </si>
  <si>
    <t>Aziz Motors</t>
  </si>
  <si>
    <t>Faizan</t>
  </si>
  <si>
    <t>https://drive.google.com/open?id=1e7XYoY_gmVFpixQHORF8D41iGf_rMKkB</t>
  </si>
  <si>
    <t>Aziz Motors - DL1039</t>
  </si>
  <si>
    <t>DL1040</t>
  </si>
  <si>
    <t>Jatin Motors</t>
  </si>
  <si>
    <t>Sunny</t>
  </si>
  <si>
    <t>https://drive.google.com/open?id=1MMGeEQVuAunDNgP3mxfhdiyOLiDxVZbG</t>
  </si>
  <si>
    <t>Jatin Motors - DL1040</t>
  </si>
  <si>
    <t>DL1041</t>
  </si>
  <si>
    <t>Car Mart</t>
  </si>
  <si>
    <t>Manni</t>
  </si>
  <si>
    <t xml:space="preserve">Karol Bagh </t>
  </si>
  <si>
    <t>https://drive.google.com/open?id=1SzU9GlNJ3bNilmS6EI-HTaZqZ15v6XUw</t>
  </si>
  <si>
    <t xml:space="preserve">Concerned person is not available </t>
  </si>
  <si>
    <t>Car Mart - DL1041</t>
  </si>
  <si>
    <t>DL1042</t>
  </si>
  <si>
    <t>Carz Villa</t>
  </si>
  <si>
    <t xml:space="preserve">Ravinder
</t>
  </si>
  <si>
    <t>Karol bagh</t>
  </si>
  <si>
    <t>https://drive.google.com/open?id=1qSmLHywBpuni-AprlU6bw9kEuwaaD7tg</t>
  </si>
  <si>
    <t xml:space="preserve">Not interested </t>
  </si>
  <si>
    <t>Carz Villa - DL1042</t>
  </si>
  <si>
    <t>DL1043</t>
  </si>
  <si>
    <t>Shree Gurunanak Motors</t>
  </si>
  <si>
    <t xml:space="preserve">Sahil Khurana
</t>
  </si>
  <si>
    <t>https://drive.google.com/open?id=1D74Okjc0ytAQyJOjUXpbsXxGGN0Ylhlf</t>
  </si>
  <si>
    <t>Onboarded</t>
  </si>
  <si>
    <t xml:space="preserve">Onboarded and interested </t>
  </si>
  <si>
    <t>Shree Gurunanak Motors - DL1043</t>
  </si>
  <si>
    <t>DL1044</t>
  </si>
  <si>
    <t>S N Motors</t>
  </si>
  <si>
    <t xml:space="preserve">Amrik Singh
</t>
  </si>
  <si>
    <t>https://drive.google.com/open?id=10kuaT5kQLxFo27gVyUYnAzyOMK3sGRRM</t>
  </si>
  <si>
    <t>S N Motors - DL1044</t>
  </si>
  <si>
    <t>DL1045</t>
  </si>
  <si>
    <t>Parth Motors</t>
  </si>
  <si>
    <t xml:space="preserve">Tarun Nanda
</t>
  </si>
  <si>
    <t>https://drive.google.com/open?id=1eAR0dIP5ekOQ6YQP1bEkNpO-kuTsMaU_</t>
  </si>
  <si>
    <t>Parth Motors - DL1045</t>
  </si>
  <si>
    <t>DL1046</t>
  </si>
  <si>
    <t>Car Shoppee</t>
  </si>
  <si>
    <t>Rishi</t>
  </si>
  <si>
    <t>https://drive.google.com/open?id=1ZmPcblZY5zzLpAcy2l3jRapK3wCpg_U5</t>
  </si>
  <si>
    <t>Car Shoppee - DL1046</t>
  </si>
  <si>
    <t>DL1047</t>
  </si>
  <si>
    <t>DL1048</t>
  </si>
  <si>
    <t>Kapoor motors</t>
  </si>
  <si>
    <t>Uttam nagar</t>
  </si>
  <si>
    <t>DL1049</t>
  </si>
  <si>
    <t>Devika Motor</t>
  </si>
  <si>
    <t>Lalit Gautam</t>
  </si>
  <si>
    <t>Ghaziabad</t>
  </si>
  <si>
    <t>RDC</t>
  </si>
  <si>
    <t>https://drive.google.com/open?id=19ZqQCzbd8qaTTSqIyMhmEOrL6cWuDz6T</t>
  </si>
  <si>
    <t>visited by shashank verma - delaer is interested but there is price challange</t>
  </si>
  <si>
    <t>Devika Motor - DL1049</t>
  </si>
  <si>
    <t>DL1050</t>
  </si>
  <si>
    <t>Baba Car World</t>
  </si>
  <si>
    <t>Haji Khurshid</t>
  </si>
  <si>
    <t>delhi meerut road</t>
  </si>
  <si>
    <t>https://drive.google.com/open?id=14GWdPeZKFYAi2JqlCNNeFHlqiQgNNL3Z</t>
  </si>
  <si>
    <t xml:space="preserve">visited by shashank verma -- dealer is occupied with customer as had with words with his son; he suggest for an revisit </t>
  </si>
  <si>
    <t>Baba Car World - DL1050</t>
  </si>
  <si>
    <t>DL1051</t>
  </si>
  <si>
    <t>Perfect Choice</t>
  </si>
  <si>
    <t>https://drive.google.com/open?id=1qyLLZv9Z2Yne_ibYOjYjgs1AM3HIDPC2</t>
  </si>
  <si>
    <t>visited by shashank verma -- dealer not available</t>
  </si>
  <si>
    <t>Perfect Choice - DL1051</t>
  </si>
  <si>
    <t>DL1052</t>
  </si>
  <si>
    <t>Finbros Cars</t>
  </si>
  <si>
    <t>Rahul Sharma</t>
  </si>
  <si>
    <t>Dwarka</t>
  </si>
  <si>
    <t>https://drive.google.com/open?id=1ZLDZda4ZSBpJKIUCCGJ3iIxJJdWLp7af</t>
  </si>
  <si>
    <t>Finbros Cars - DL1052</t>
  </si>
  <si>
    <t>DL1053</t>
  </si>
  <si>
    <t>S.K Motors</t>
  </si>
  <si>
    <t>Sandeep Khanna</t>
  </si>
  <si>
    <t>https://drive.google.com/open?id=1artXjvCHdDcrysT3r0LTaSqdnA9OkB-a</t>
  </si>
  <si>
    <t>S.K Motors - DL1053</t>
  </si>
  <si>
    <t>DL1054</t>
  </si>
  <si>
    <t>Great Value</t>
  </si>
  <si>
    <t>Dinesh Jain</t>
  </si>
  <si>
    <t>https://drive.google.com/open?id=1v47xEBFF0ZBb5idlME87T6LsuGg18jYn</t>
  </si>
  <si>
    <t>Great Value - DL1054</t>
  </si>
  <si>
    <t>DL1055</t>
  </si>
  <si>
    <t>Car Planet</t>
  </si>
  <si>
    <t>Gulshan kumar</t>
  </si>
  <si>
    <t>https://drive.google.com/open?id=1-4zFTtX0kPVHE2xI8HeXR_FvqOI0I9tF</t>
  </si>
  <si>
    <t>Not interested</t>
  </si>
  <si>
    <t>Car Planet - DL1055</t>
  </si>
  <si>
    <t>DL1056</t>
  </si>
  <si>
    <t>Namit Motors And Properties</t>
  </si>
  <si>
    <t>Vinay</t>
  </si>
  <si>
    <t>https://drive.google.com/open?id=1gkkzNv8Og5czocqqMdcT9bQtki2tEQw8</t>
  </si>
  <si>
    <t>Namit Motors And Properties - DL1056</t>
  </si>
  <si>
    <t>DL1057</t>
  </si>
  <si>
    <t>The Royal Drive</t>
  </si>
  <si>
    <t>Pragesh Kaushik</t>
  </si>
  <si>
    <t>https://drive.google.com/open?id=1c6bMewm_s1tn2bR4TaXJCA46iIX20r2o</t>
  </si>
  <si>
    <t>The Royal Drive - DL1057</t>
  </si>
  <si>
    <t>DL1058</t>
  </si>
  <si>
    <t>Mahadev Motors &amp; Finance</t>
  </si>
  <si>
    <t>Ashu</t>
  </si>
  <si>
    <t>https://drive.google.com/open?id=1yceXNQx4z7IO9zbnhkV2HnqBtUTvor7-</t>
  </si>
  <si>
    <t>Mahadev Motors &amp; Finance - DL1058</t>
  </si>
  <si>
    <t>DL1059</t>
  </si>
  <si>
    <t>Guru Ji Motors</t>
  </si>
  <si>
    <t>Santosh Singh</t>
  </si>
  <si>
    <t>https://drive.google.com/open?id=1yRJYNeoyZjFA0BACxaNghcU8aUTpvq06</t>
  </si>
  <si>
    <t>Deals in commercial vehicles</t>
  </si>
  <si>
    <t>Guru Ji Motors - DL1059</t>
  </si>
  <si>
    <t>DL1060</t>
  </si>
  <si>
    <t>Shri Shyam Motors</t>
  </si>
  <si>
    <t>Deepak</t>
  </si>
  <si>
    <t>https://drive.google.com/open?id=1-7PJ4v6Bv3L6GQY9FKq6xtKR3XG6I6dw</t>
  </si>
  <si>
    <t>Shri Shyam Motors - DL1060</t>
  </si>
  <si>
    <t>DL1061</t>
  </si>
  <si>
    <t>Prime Cars</t>
  </si>
  <si>
    <t>Sunil</t>
  </si>
  <si>
    <t>Najafgarh</t>
  </si>
  <si>
    <t>https://drive.google.com/open?id=1EBwbOUhI6_NNsT5Kuj4YHGsX_zN27H7u</t>
  </si>
  <si>
    <t>Prime Cars - DL1061</t>
  </si>
  <si>
    <t>DL1062</t>
  </si>
  <si>
    <t>Buds Automobiles</t>
  </si>
  <si>
    <t>Jitendra Tyagi</t>
  </si>
  <si>
    <t>https://drive.google.com/open?id=1J4cTVky1iExipylcUgi8x22OKrzTO3Df</t>
  </si>
  <si>
    <t>Rates Issue</t>
  </si>
  <si>
    <t>Buds Automobiles - DL1062</t>
  </si>
  <si>
    <t>DL1063</t>
  </si>
  <si>
    <t>Star Motors</t>
  </si>
  <si>
    <t>krishan</t>
  </si>
  <si>
    <t>lohia nagar</t>
  </si>
  <si>
    <t>https://drive.google.com/open?id=1XWmsDWZO-F1ceSaJB2tVFyN1prxRzdGQ</t>
  </si>
  <si>
    <t xml:space="preserve">visited by shashank verma -- owner not available </t>
  </si>
  <si>
    <t>Star Motors - DL1063</t>
  </si>
  <si>
    <t>DL1064</t>
  </si>
  <si>
    <t>Raja Car Bazaar</t>
  </si>
  <si>
    <t>raja</t>
  </si>
  <si>
    <t>new arya nagar</t>
  </si>
  <si>
    <t>https://drive.google.com/open?id=1SBfF4yVE40GZRJplsO15VO-vJSXWI_zj</t>
  </si>
  <si>
    <t xml:space="preserve">visited by shashank verma - dealer not interested </t>
  </si>
  <si>
    <t>Raja Car Bazaar - DL1064</t>
  </si>
  <si>
    <t>DL1065</t>
  </si>
  <si>
    <t>Magic Car Palace</t>
  </si>
  <si>
    <t>deepak mittal</t>
  </si>
  <si>
    <t>https://drive.google.com/open?id=1iPqWGnKzBZAWugaeZDW5hihc6Grgjoe1</t>
  </si>
  <si>
    <t xml:space="preserve">visited by shashank verma -- dealer not interested </t>
  </si>
  <si>
    <t>Magic Car Palace - DL1065</t>
  </si>
  <si>
    <t>DL1066</t>
  </si>
  <si>
    <t>Om Motors</t>
  </si>
  <si>
    <t>vinay</t>
  </si>
  <si>
    <t>https://drive.google.com/open?id=1xTozejz5jeNjWHhDVpfVDl02ggVH-zoI</t>
  </si>
  <si>
    <t xml:space="preserve">visited by shashank verma - price issue </t>
  </si>
  <si>
    <t>Om Motors - DL1066</t>
  </si>
  <si>
    <t>DL1067</t>
  </si>
  <si>
    <t>New Maruti Car Bazar</t>
  </si>
  <si>
    <t xml:space="preserve">harvinder kumar </t>
  </si>
  <si>
    <t>https://drive.google.com/open?id=1zVV130EGHoy53cnOlYzqTC7271GqLYwO</t>
  </si>
  <si>
    <t>visited by shashank verma -- interested but pricing issue</t>
  </si>
  <si>
    <t>New Maruti Car Bazar - DL1067</t>
  </si>
  <si>
    <t>DL1068</t>
  </si>
  <si>
    <t>Sai Motors</t>
  </si>
  <si>
    <t xml:space="preserve">virender kumar </t>
  </si>
  <si>
    <t>patel nagar</t>
  </si>
  <si>
    <t>https://drive.google.com/open?id=1lQrYvsrlK0EZBBeU_ZufKEj6L_qe2SR4</t>
  </si>
  <si>
    <t xml:space="preserve">visited by shashank verma --- owner not available </t>
  </si>
  <si>
    <t>Sai Motors - DL1068</t>
  </si>
  <si>
    <t>DL1069</t>
  </si>
  <si>
    <t>Pal Motors</t>
  </si>
  <si>
    <t xml:space="preserve">jinder singh </t>
  </si>
  <si>
    <t xml:space="preserve">rajnagar ext </t>
  </si>
  <si>
    <t>https://drive.google.com/open?id=1TMzPwIzzZuWwUahLY2cwvb3W0skpL_QO</t>
  </si>
  <si>
    <t xml:space="preserve">visit by shashank verma -- owner not available </t>
  </si>
  <si>
    <t>Pal Motors - DL1069</t>
  </si>
  <si>
    <t>DL1070</t>
  </si>
  <si>
    <t>Car Sapna</t>
  </si>
  <si>
    <t xml:space="preserve">govind singh bhati </t>
  </si>
  <si>
    <t>nehru nagar</t>
  </si>
  <si>
    <t>https://drive.google.com/open?id=12Trxfyf_NBdLw1RtYajOP_TuNF0XhNSZ</t>
  </si>
  <si>
    <t xml:space="preserve">visited by shashank verma -- one ref provided </t>
  </si>
  <si>
    <t>Car Sapna - DL1070</t>
  </si>
  <si>
    <t>DL1071</t>
  </si>
  <si>
    <t>Sumit Motors</t>
  </si>
  <si>
    <t>Sumit</t>
  </si>
  <si>
    <t>Moti Nagar</t>
  </si>
  <si>
    <t>https://drive.google.com/open?id=14GdUsi7VErO3RQcC3O_6QnpyCfso_ugA</t>
  </si>
  <si>
    <t>Contact Person Not Available</t>
  </si>
  <si>
    <t>Sumit Motors - DL1071</t>
  </si>
  <si>
    <t>DL1072</t>
  </si>
  <si>
    <t>Guru Motors</t>
  </si>
  <si>
    <t>Raja</t>
  </si>
  <si>
    <t>https://drive.google.com/open?id=1RDWQikMdbCZNYt2xKR-SMd8BQsQ-2ZMv</t>
  </si>
  <si>
    <t>Concerned Person Is Not Available</t>
  </si>
  <si>
    <t>Guru Motors - DL1072</t>
  </si>
  <si>
    <t>DL1073</t>
  </si>
  <si>
    <t>Rahul Motors &amp; Properties</t>
  </si>
  <si>
    <t>Rahul</t>
  </si>
  <si>
    <t xml:space="preserve">Tagore Garden </t>
  </si>
  <si>
    <t>https://drive.google.com/open?id=11bJDcH3f8z39tc-yFGEkcdyFDWYPplpG</t>
  </si>
  <si>
    <t>Rahul Motors &amp; Properties - DL1073</t>
  </si>
  <si>
    <t>DL1074</t>
  </si>
  <si>
    <t>Kirpa Cars</t>
  </si>
  <si>
    <t>Sahib</t>
  </si>
  <si>
    <t>Tagore Garden</t>
  </si>
  <si>
    <t>https://drive.google.com/open?id=1IQnb79eEoDLj54gVBXMBhSNK1SBX9jUT</t>
  </si>
  <si>
    <t>Kirpa Cars - DL1074</t>
  </si>
  <si>
    <t>DL1075</t>
  </si>
  <si>
    <t>Nanaksar Motor &amp; Properties</t>
  </si>
  <si>
    <t>xyz</t>
  </si>
  <si>
    <t>https://drive.google.com/open?id=1gC4Z9ZgsFgVa4l8uMQ3P8QsI41mEmLmw</t>
  </si>
  <si>
    <t>Onboarded Later</t>
  </si>
  <si>
    <t>Nanaksar Motor &amp; Properties - DL1075</t>
  </si>
  <si>
    <t>DL1076</t>
  </si>
  <si>
    <t>Arora Motors</t>
  </si>
  <si>
    <t>Jatin Arora</t>
  </si>
  <si>
    <t>Ramesh Nagar</t>
  </si>
  <si>
    <t>https://drive.google.com/open?id=1XaRYRpvbNNcQVsE9Ep4yBIFTfeXSBiVj</t>
  </si>
  <si>
    <t>Arora Motors - DL1076</t>
  </si>
  <si>
    <t>DL1077</t>
  </si>
  <si>
    <t>Fantasy Motors</t>
  </si>
  <si>
    <t>Vaishno</t>
  </si>
  <si>
    <t>https://drive.google.com/open?id=1pWJwhIGOcDvhu7NpsJ-YY3yYwgv_fRt1</t>
  </si>
  <si>
    <t>Fantasy Motors - DL1077</t>
  </si>
  <si>
    <t>DL1078</t>
  </si>
  <si>
    <t>Shivam Motors</t>
  </si>
  <si>
    <t>Rocky</t>
  </si>
  <si>
    <t>https://drive.google.com/open?id=1xW6t9TubaEtpL0DFGV08UrSMnAESwT2s</t>
  </si>
  <si>
    <t>Shivam Motors - DL1078</t>
  </si>
  <si>
    <t>DL1079</t>
  </si>
  <si>
    <t>A One Cars</t>
  </si>
  <si>
    <t xml:space="preserve">Dinesh Arora </t>
  </si>
  <si>
    <t>https://drive.google.com/open?id=1I4C9Gsq6kL8sUc5FftTVibdWm6KlJAyV</t>
  </si>
  <si>
    <t>A One Cars - DL1079</t>
  </si>
  <si>
    <t>DL1080</t>
  </si>
  <si>
    <t>Munjal Motors</t>
  </si>
  <si>
    <t xml:space="preserve">Sunil Munjal </t>
  </si>
  <si>
    <t>https://drive.google.com/open?id=19IvGs9FV8SYTGXQSyVkYxOI67LcOxyAU</t>
  </si>
  <si>
    <t>Munjal Motors - DL1080</t>
  </si>
  <si>
    <t>DL1081</t>
  </si>
  <si>
    <t>Car Dreams</t>
  </si>
  <si>
    <t>Mannu Ji</t>
  </si>
  <si>
    <t>Tilak Nagar</t>
  </si>
  <si>
    <t>https://drive.google.com/open?id=1GBRMKQmRN-DT8HhfLIRMJYaiuKCXjv4z</t>
  </si>
  <si>
    <t>Car Dreams - DL1081</t>
  </si>
  <si>
    <t>DL1082</t>
  </si>
  <si>
    <t>Nanak Motors</t>
  </si>
  <si>
    <t>Ekjot</t>
  </si>
  <si>
    <t>Vikas Puri</t>
  </si>
  <si>
    <t>https://drive.google.com/open?id=12UIzEijX01l5oflETcK0lAfy1yRtH4q0</t>
  </si>
  <si>
    <t>Nanak Motors - DL1082</t>
  </si>
  <si>
    <t>DL1083</t>
  </si>
  <si>
    <t>Jasmine Motors</t>
  </si>
  <si>
    <t>naman</t>
  </si>
  <si>
    <t>preet vihar</t>
  </si>
  <si>
    <t>https://drive.google.com/open?id=10zzj5GFBIfQF9-bptMHPCn-laDS_10zR</t>
  </si>
  <si>
    <t xml:space="preserve">visit done by shashank -- price issue </t>
  </si>
  <si>
    <t>Jasmine Motors - DL1083</t>
  </si>
  <si>
    <t>DL1084</t>
  </si>
  <si>
    <t>Anmol Motors</t>
  </si>
  <si>
    <t>anmol nagpal</t>
  </si>
  <si>
    <t xml:space="preserve">preet vihar </t>
  </si>
  <si>
    <t>https://drive.google.com/open?id=1aPK1rb-q-NlDWHdoe516YFiQgcO7FLOl</t>
  </si>
  <si>
    <t xml:space="preserve">visited by shashank verma -- dealer said that he will give case later </t>
  </si>
  <si>
    <t>Anmol Motors - DL1084</t>
  </si>
  <si>
    <t>DL1085</t>
  </si>
  <si>
    <t>Hanuman Motors</t>
  </si>
  <si>
    <t>rakesh</t>
  </si>
  <si>
    <t>https://drive.google.com/open?id=1g-C2lW71i1jkCkqsRkEyFQi6dVdXwsek</t>
  </si>
  <si>
    <t xml:space="preserve">visited by shashank verma -- dealer not interested because of price issue </t>
  </si>
  <si>
    <t>Hanuman Motors - DL1085</t>
  </si>
  <si>
    <t>DL1086</t>
  </si>
  <si>
    <t>S And A Motors</t>
  </si>
  <si>
    <t>shiva tishawar</t>
  </si>
  <si>
    <t>https://drive.google.com/open?id=1UCoIgG8ipjZRzbXDZKoTBajuvnSWtMIh</t>
  </si>
  <si>
    <t>S And A Motors - DL1086</t>
  </si>
  <si>
    <t>DL1087</t>
  </si>
  <si>
    <t>Durga Motors</t>
  </si>
  <si>
    <t xml:space="preserve">monu gupta </t>
  </si>
  <si>
    <t>https://drive.google.com/open?id=1CNcmoI53CIGE-HXi6ZW2ZQVfIYl2MbeO</t>
  </si>
  <si>
    <t xml:space="preserve">visited by shashank verma -- owner not available because of holiday </t>
  </si>
  <si>
    <t>Durga Motors - DL1087</t>
  </si>
  <si>
    <t>DL1088</t>
  </si>
  <si>
    <t>Chadha Motors</t>
  </si>
  <si>
    <t>rimpa chadha</t>
  </si>
  <si>
    <t>https://drive.google.com/open?id=1Qf1FeaZaSlDO_w-2hkwphQmVHkUJzSKP</t>
  </si>
  <si>
    <t>visited by shashank verma -- as dealer said that he give one case on 20th march</t>
  </si>
  <si>
    <t>Chadha Motors - DL1088</t>
  </si>
  <si>
    <t>DL1089</t>
  </si>
  <si>
    <t>Sapra Motors</t>
  </si>
  <si>
    <t>pankaj sapra</t>
  </si>
  <si>
    <t>https://drive.google.com/open?id=1L6flkj1_kkkGVed2nn4rwjcAkhyjqkyl</t>
  </si>
  <si>
    <t>Sapra Motors - DL1089</t>
  </si>
  <si>
    <t>DL1090</t>
  </si>
  <si>
    <t>Tirupati Motors</t>
  </si>
  <si>
    <t>rajat bansal</t>
  </si>
  <si>
    <t>https://drive.google.com/open?id=1Wm-c36WIIBt7wWovtn7nc6aaEQ7Cy4Ge</t>
  </si>
  <si>
    <t xml:space="preserve">visited by shashank verma -- dealer said to given the case soon </t>
  </si>
  <si>
    <t>Tirupati Motors - DL1090</t>
  </si>
  <si>
    <t>DL1091</t>
  </si>
  <si>
    <t>Harman Motors</t>
  </si>
  <si>
    <t>harman</t>
  </si>
  <si>
    <t>https://drive.google.com/open?id=1Kph1IABDz2jChgqwRXr97_3bU1hitOVn</t>
  </si>
  <si>
    <t>Harman Motors - DL1091</t>
  </si>
  <si>
    <t>DL1092</t>
  </si>
  <si>
    <t>Harpal singh</t>
  </si>
  <si>
    <t>Tilak nagar</t>
  </si>
  <si>
    <t>https://drive.google.com/open?id=1ThSjrkAo05QlN94V5E3X3sh9_dZpqV-U</t>
  </si>
  <si>
    <t>Pal Motors - DL1092</t>
  </si>
  <si>
    <t>DL1093</t>
  </si>
  <si>
    <t>Century Carz</t>
  </si>
  <si>
    <t>Raja Singh oberoi</t>
  </si>
  <si>
    <t>Vikas puri</t>
  </si>
  <si>
    <t>https://drive.google.com/open?id=1FLnpbkM8JIRjy9iQOve3jQmoKsaOPt4A</t>
  </si>
  <si>
    <t>Not interested due to rates are high</t>
  </si>
  <si>
    <t>Century Carz - DL1093</t>
  </si>
  <si>
    <t>DL1094</t>
  </si>
  <si>
    <t>Cars For You</t>
  </si>
  <si>
    <t xml:space="preserve">Shivender </t>
  </si>
  <si>
    <t>https://drive.google.com/open?id=1HYbl4i-T-99Z3idH5pOASKmXRVPl0eXP</t>
  </si>
  <si>
    <t>Interested in hr up cases</t>
  </si>
  <si>
    <t>Cars For You - DL1094</t>
  </si>
  <si>
    <t>DL1095</t>
  </si>
  <si>
    <t>Ekta Motors</t>
  </si>
  <si>
    <t>Ajay tanwar</t>
  </si>
  <si>
    <t>Paschim vihar</t>
  </si>
  <si>
    <t>https://drive.google.com/open?id=1Bog6E9Pj5w0rld0f_5Ldsn0NcPLI4_6h</t>
  </si>
  <si>
    <t>Ekta Motors - DL1095</t>
  </si>
  <si>
    <t>DL1096</t>
  </si>
  <si>
    <t>shashank.verma@themotorpedia.com</t>
  </si>
  <si>
    <t>Motor Mart</t>
  </si>
  <si>
    <t>Shubham verma</t>
  </si>
  <si>
    <t>Lohia nagar</t>
  </si>
  <si>
    <t>https://drive.google.com/open?id=1p6wH2-ZpNchfhS1k-SktVjJYfaNDEMnt</t>
  </si>
  <si>
    <t xml:space="preserve">Interested as provided the case soon </t>
  </si>
  <si>
    <t>Motor Mart - DL1096</t>
  </si>
  <si>
    <t>DL1097</t>
  </si>
  <si>
    <t>Cars Lelo</t>
  </si>
  <si>
    <t>sanjeev</t>
  </si>
  <si>
    <t>Moti nagar</t>
  </si>
  <si>
    <t>https://drive.google.com/open?id=1lWvLDG2TReJOzVLdADezqmChdMmNB1-z</t>
  </si>
  <si>
    <t>Cars Lelo - DL1097</t>
  </si>
  <si>
    <t>DL1098</t>
  </si>
  <si>
    <t>Parveen Motors</t>
  </si>
  <si>
    <t>parveen Motors</t>
  </si>
  <si>
    <t>Nangloi</t>
  </si>
  <si>
    <t>https://drive.google.com/open?id=1G9GHFA1SgjOiiw28AUk1G_ZVwPQTqpt-</t>
  </si>
  <si>
    <t>Parveen Motors - DL1098</t>
  </si>
  <si>
    <t>DL1099</t>
  </si>
  <si>
    <t>Kwatra Motors</t>
  </si>
  <si>
    <t>Jitender Singh</t>
  </si>
  <si>
    <t>https://drive.google.com/open?id=1PXGMv8ioRf7f5GYArSMm83RCP4_v9yTr</t>
  </si>
  <si>
    <t>Interested in HR Number cars</t>
  </si>
  <si>
    <t>Kwatra Motors - DL1099</t>
  </si>
  <si>
    <t>DL1100</t>
  </si>
  <si>
    <t>Kapoor Motors And Properties</t>
  </si>
  <si>
    <t>Vinay bidani</t>
  </si>
  <si>
    <t>https://drive.google.com/open?id=158SGKXzP3o-2BIh1J2uUwlEhqW06Wb2F</t>
  </si>
  <si>
    <t>Interested in Hr Number cases</t>
  </si>
  <si>
    <t>Kapoor Motors And Properties - DL1100</t>
  </si>
  <si>
    <t>DL1101</t>
  </si>
  <si>
    <t>Yogesh Motors</t>
  </si>
  <si>
    <t>Shaili</t>
  </si>
  <si>
    <t>https://drive.google.com/open?id=1siZMJZ3Vvw0yEJbBnIAAwr4F9-Re3IWq</t>
  </si>
  <si>
    <t xml:space="preserve">Not Interested </t>
  </si>
  <si>
    <t>Yogesh Motors - DL1101</t>
  </si>
  <si>
    <t>DL1102</t>
  </si>
  <si>
    <t>Surya Motors</t>
  </si>
  <si>
    <t>sanjay verma</t>
  </si>
  <si>
    <t>karol bagh</t>
  </si>
  <si>
    <t>https://drive.google.com/open?id=1XyqXI0lJ2Ejol5fqwQwS9_Is7r2F9Ign</t>
  </si>
  <si>
    <t>Interested in Hr Up Cases</t>
  </si>
  <si>
    <t>Surya Motors - DL1102</t>
  </si>
  <si>
    <t>DL1103</t>
  </si>
  <si>
    <t>Gobind Motors</t>
  </si>
  <si>
    <t>Jeet Singh</t>
  </si>
  <si>
    <t>https://drive.google.com/open?id=1EAU5Qiw9tgc2T50hvA-ZnBjDTT5PdkvU</t>
  </si>
  <si>
    <t>interested in hr up cases</t>
  </si>
  <si>
    <t>Gobind Motors - DL1103</t>
  </si>
  <si>
    <t>DL1104</t>
  </si>
  <si>
    <t>Rohit</t>
  </si>
  <si>
    <t>https://drive.google.com/open?id=1QCidjw0XKYMNjsQe17QZuM-G6G5pbmft</t>
  </si>
  <si>
    <t>Deals in only DL Number cars</t>
  </si>
  <si>
    <t>DL1105</t>
  </si>
  <si>
    <t>Gs Motors</t>
  </si>
  <si>
    <t>Gurpreet singh</t>
  </si>
  <si>
    <t>Tilak nagaar</t>
  </si>
  <si>
    <t>https://drive.google.com/open?id=1HoQGMJbnxIBMIuwsXj-Hz7EkVIWVzLHI</t>
  </si>
  <si>
    <t>Interested in HR UP Cases</t>
  </si>
  <si>
    <t>Gs Motors - DL1105</t>
  </si>
  <si>
    <t>DL1106</t>
  </si>
  <si>
    <t>Harpreet Motors</t>
  </si>
  <si>
    <t xml:space="preserve">harpreet </t>
  </si>
  <si>
    <t>https://drive.google.com/open?id=1_qNOjlaURm2C1m_vw3fmWgIq-Yfe8KoC</t>
  </si>
  <si>
    <t>interested</t>
  </si>
  <si>
    <t>Harpreet Motors - DL1106</t>
  </si>
  <si>
    <t>DL1107</t>
  </si>
  <si>
    <t>The First Ride</t>
  </si>
  <si>
    <t>Chetan</t>
  </si>
  <si>
    <t>https://drive.google.com/open?id=1ShL8vwU5D_XHjBdyscZ0mww8YEqWF1js</t>
  </si>
  <si>
    <t>The First Ride - DL1107</t>
  </si>
  <si>
    <t>DL1108</t>
  </si>
  <si>
    <t>Sandeep Motors</t>
  </si>
  <si>
    <t>sandeep</t>
  </si>
  <si>
    <t>https://drive.google.com/open?id=1n-99ooZCqYHQF7n1U-cPwJPCNvyPLLa9</t>
  </si>
  <si>
    <t>Interested in Hr Up cases</t>
  </si>
  <si>
    <t>Sandeep Motors - DL1108</t>
  </si>
  <si>
    <t>DL1109</t>
  </si>
  <si>
    <t>Satnam Motors</t>
  </si>
  <si>
    <t>Mintu</t>
  </si>
  <si>
    <t>https://drive.google.com/open?id=1EnfeusgiQrAIeaBYxxXzoZRKHU2zkwgf</t>
  </si>
  <si>
    <t>Satnam Motors - DL1109</t>
  </si>
  <si>
    <t>DL1110</t>
  </si>
  <si>
    <t>Empire Motors</t>
  </si>
  <si>
    <t>Jassi</t>
  </si>
  <si>
    <t>https://drive.google.com/open?id=1DTBlkZK5sWyD33O1Ys6SHWR5itA2-KAs</t>
  </si>
  <si>
    <t>Empire Motors - DL1110</t>
  </si>
  <si>
    <t>DL1111</t>
  </si>
  <si>
    <t>Car Factory</t>
  </si>
  <si>
    <t>prince</t>
  </si>
  <si>
    <t>https://drive.google.com/open?id=1Uoi7OBg3dlyZAZ2Yhyo4UhpvrG7Q8N9J</t>
  </si>
  <si>
    <t>Car Factory - DL1111</t>
  </si>
  <si>
    <t>DL1112</t>
  </si>
  <si>
    <t>Sudesh Auto</t>
  </si>
  <si>
    <t>taminder singh</t>
  </si>
  <si>
    <t>vikas puri</t>
  </si>
  <si>
    <t>https://drive.google.com/open?id=1p_rPlVjf2SPhf2skYsDPZmE85HaLL-G-</t>
  </si>
  <si>
    <t>not interested</t>
  </si>
  <si>
    <t>Sudesh Auto - DL1112</t>
  </si>
  <si>
    <t>DL1113</t>
  </si>
  <si>
    <t>Jessica Traders</t>
  </si>
  <si>
    <t>Vikas</t>
  </si>
  <si>
    <t>pitam pura</t>
  </si>
  <si>
    <t>https://drive.google.com/open?id=1HdfU8HOuxCViSL6osOJ7xLnZGCOMVNXM</t>
  </si>
  <si>
    <t>Jessica Traders - DL1113</t>
  </si>
  <si>
    <t>DL1114</t>
  </si>
  <si>
    <t>Cherish Cars</t>
  </si>
  <si>
    <t>Vinay Dwivedi</t>
  </si>
  <si>
    <t>NSP</t>
  </si>
  <si>
    <t>https://drive.google.com/open?id=14U37a_6u7-XYqLkcAORGwb1WxiF8QcX7</t>
  </si>
  <si>
    <t>Cherish Cars - DL1114</t>
  </si>
  <si>
    <t>DL1115</t>
  </si>
  <si>
    <t>Let Me Drive</t>
  </si>
  <si>
    <t>https://drive.google.com/open?id=1eJY-1cHETkc_RGKn9lsdSiM-T7hvETrt</t>
  </si>
  <si>
    <t>Let Me Drive - DL1115</t>
  </si>
  <si>
    <t>DL1116</t>
  </si>
  <si>
    <t>Autowhip</t>
  </si>
  <si>
    <t>Shaurya</t>
  </si>
  <si>
    <t>https://drive.google.com/open?id=1XA217wzLr8av-lIUvaXIlZIx2vnrV8_H</t>
  </si>
  <si>
    <t>Autowhip - DL1116</t>
  </si>
  <si>
    <t>DL1117</t>
  </si>
  <si>
    <t>Multi Wheels</t>
  </si>
  <si>
    <t>https://drive.google.com/open?id=1pvhY-UqI2HyG0w5jpcJMRUch0cWQA-FJ</t>
  </si>
  <si>
    <t>Multi Wheels - DL1117</t>
  </si>
  <si>
    <t>DL1118</t>
  </si>
  <si>
    <t>Zoomwheels</t>
  </si>
  <si>
    <t>paresh</t>
  </si>
  <si>
    <t>https://drive.google.com/open?id=1qMSec6dEIW9R27KHZYm6HMHdDrCpqnqF</t>
  </si>
  <si>
    <t>Zoomwheels - DL1118</t>
  </si>
  <si>
    <t>DL1119</t>
  </si>
  <si>
    <t>Deals On Wheels</t>
  </si>
  <si>
    <t>Goldy</t>
  </si>
  <si>
    <t>Pitam Pura</t>
  </si>
  <si>
    <t>https://drive.google.com/open?id=1arBMqeDjEH9L-8LQMTkZgir1ZxLL_dXh</t>
  </si>
  <si>
    <t>Deals On Wheels - DL1119</t>
  </si>
  <si>
    <t>DL1120</t>
  </si>
  <si>
    <t>Golden Cars</t>
  </si>
  <si>
    <t>Pitam pura</t>
  </si>
  <si>
    <t>https://drive.google.com/open?id=1R721Ku6XMZinGZj78j0H-FWW31uxDKH0</t>
  </si>
  <si>
    <t>Cencerned person is not available</t>
  </si>
  <si>
    <t>Golden Cars - DL1120</t>
  </si>
  <si>
    <t>DL1121</t>
  </si>
  <si>
    <t>Shradha Sai Cars</t>
  </si>
  <si>
    <t>Amit</t>
  </si>
  <si>
    <t>https://drive.google.com/open?id=17qZ4DUlYWgaVS4CHNaMYxIxQ9XNLCPFH</t>
  </si>
  <si>
    <t>Shradha Sai Cars - DL1121</t>
  </si>
  <si>
    <t>DL1122</t>
  </si>
  <si>
    <t>Maan Motors</t>
  </si>
  <si>
    <t>Jitender maan</t>
  </si>
  <si>
    <t>https://drive.google.com/open?id=1FwUHCvVz42EE1WVv--m5XiztTh7siN94</t>
  </si>
  <si>
    <t>Concerned person is not available at office</t>
  </si>
  <si>
    <t>Maan Motors - DL1122</t>
  </si>
  <si>
    <t>DL1123</t>
  </si>
  <si>
    <t>purshottam.chattry@themotorpedia.com</t>
  </si>
  <si>
    <t>https://drive.google.com/open?id=1-u9vk_zGzEsid_geI-GYS78rfTBk1UB5</t>
  </si>
  <si>
    <t xml:space="preserve">no need </t>
  </si>
  <si>
    <t>https://drive.google.com/open?id=1H7Q2gG_3rm_VPeMd3gS4dvX-xY0pU-Q_</t>
  </si>
  <si>
    <t>Star Motors - DL1123</t>
  </si>
  <si>
    <t>DL1124</t>
  </si>
  <si>
    <t>Gupta Motors</t>
  </si>
  <si>
    <t xml:space="preserve">Rajesh Gupta </t>
  </si>
  <si>
    <t>RDC Ghaziabad</t>
  </si>
  <si>
    <t>https://drive.google.com/open?id=12QN9EwpkQywJkF68NLSUMjNr61pUruu_</t>
  </si>
  <si>
    <t>will visit again as per case, he will update when he get the case</t>
  </si>
  <si>
    <t>https://drive.google.com/open?id=1YBlx8rnrlgjRMhjANhcAb9RSq58qiqrP</t>
  </si>
  <si>
    <t>Gupta Motors - DL1124</t>
  </si>
  <si>
    <t>DL1125</t>
  </si>
  <si>
    <t>Navya Motors</t>
  </si>
  <si>
    <t>mahesh Anand</t>
  </si>
  <si>
    <t>rohini</t>
  </si>
  <si>
    <t>https://drive.google.com/open?id=1X8qjMR7WBdvXOmRivJn7DLlyjldyV0LQ</t>
  </si>
  <si>
    <t>Navya Motors - DL1125</t>
  </si>
  <si>
    <t>DL1126</t>
  </si>
  <si>
    <t>Next Cars</t>
  </si>
  <si>
    <t>Mohit</t>
  </si>
  <si>
    <t xml:space="preserve">RDC </t>
  </si>
  <si>
    <t>https://drive.google.com/open?id=1VQp0Crfn0T2u-abstRT-wOIinM8IcRtf</t>
  </si>
  <si>
    <t>Dealer gives us NOC case asap</t>
  </si>
  <si>
    <t>Next Cars - DL1126</t>
  </si>
  <si>
    <t>DL1127</t>
  </si>
  <si>
    <t>Appu Car Bazar</t>
  </si>
  <si>
    <t>Raj Nagar Extn.</t>
  </si>
  <si>
    <t>https://drive.google.com/open?id=10Or-5uMvtK-nsEJ5zG2YAENd_mwQtTeM</t>
  </si>
  <si>
    <t xml:space="preserve">Na no Need </t>
  </si>
  <si>
    <t>Appu Car Bazar - DL1127</t>
  </si>
  <si>
    <t>DL1128</t>
  </si>
  <si>
    <t>Jagdamba Car Bazar</t>
  </si>
  <si>
    <t>Ashok ahuja</t>
  </si>
  <si>
    <t>Preet vihar</t>
  </si>
  <si>
    <t>https://drive.google.com/open?id=16sAzQ9N2WC2G0wL-Lc6JA2hHVk3F1K3Z</t>
  </si>
  <si>
    <t>Most of the cases done DL number UP and HR cases humko dengay</t>
  </si>
  <si>
    <t>Jagdamba Car Bazar - DL1128</t>
  </si>
  <si>
    <t>DL1129</t>
  </si>
  <si>
    <t>Chadha motors</t>
  </si>
  <si>
    <t>DL1130</t>
  </si>
  <si>
    <t>Max Motors</t>
  </si>
  <si>
    <t>Vishal jain</t>
  </si>
  <si>
    <t>https://drive.google.com/open?id=1T9Bc81Qx8BWY-Mjjcta9-8_Itt1CO23h</t>
  </si>
  <si>
    <t>Rates are high for up16/14, Interested in hr cases</t>
  </si>
  <si>
    <t>Max Motors - DL1130</t>
  </si>
  <si>
    <t>DL1131</t>
  </si>
  <si>
    <t xml:space="preserve">Anmol motors </t>
  </si>
  <si>
    <t>DL1132</t>
  </si>
  <si>
    <t>Autocrew</t>
  </si>
  <si>
    <t>Ayush</t>
  </si>
  <si>
    <t>https://drive.google.com/open?id=1SqyvOYVi273Hi5PFhGNj-I1Z-SvDff6y</t>
  </si>
  <si>
    <t>Dealer onboard with us very soon interested in noc case</t>
  </si>
  <si>
    <t>Autocrew - DL1132</t>
  </si>
  <si>
    <t>DL1133</t>
  </si>
  <si>
    <t>Narang Motors</t>
  </si>
  <si>
    <t xml:space="preserve">Gaurav </t>
  </si>
  <si>
    <t>https://drive.google.com/open?id=1asC3g3a_WpDImpVEbTBNBAt3-nNb9p3K</t>
  </si>
  <si>
    <t>All details share to showroom manager hw will think and decide.</t>
  </si>
  <si>
    <t>Narang Motors - DL1133</t>
  </si>
  <si>
    <t>DL1134</t>
  </si>
  <si>
    <t>Tirupati motors</t>
  </si>
  <si>
    <t>DL1135</t>
  </si>
  <si>
    <t>Car O Clock Motors</t>
  </si>
  <si>
    <t xml:space="preserve">Harpreet Singh </t>
  </si>
  <si>
    <t xml:space="preserve">Preet vihar </t>
  </si>
  <si>
    <t>https://drive.google.com/open?id=1iXDA5BoGhcDSSvRswHcJ_70oTiCHgg1u</t>
  </si>
  <si>
    <t>Dealer gave us up case  asap</t>
  </si>
  <si>
    <t>Car O Clock Motors - DL1135</t>
  </si>
  <si>
    <t>DL1136</t>
  </si>
  <si>
    <t>Go Carz</t>
  </si>
  <si>
    <t>Gaurav kashyap</t>
  </si>
  <si>
    <t>https://drive.google.com/open?id=1-9E0KTZNGXhp58GTq5MBKpjzxTdoH4XU</t>
  </si>
  <si>
    <t>Dealer want to work and will gave the outside ncr cases soon</t>
  </si>
  <si>
    <t>Go Carz - DL1136</t>
  </si>
  <si>
    <t>DL1137</t>
  </si>
  <si>
    <t>Anvi Motors</t>
  </si>
  <si>
    <t>https://drive.google.com/open?id=1JtP1rOWcaYtRdHJjJv8Z6Vvc1Es8ecqj</t>
  </si>
  <si>
    <t>Interested in hr only</t>
  </si>
  <si>
    <t>Anvi Motors - DL1137</t>
  </si>
  <si>
    <t>DL1138</t>
  </si>
  <si>
    <t>Guru Nanak Car Bazaar</t>
  </si>
  <si>
    <t xml:space="preserve">Prabhjot Singh </t>
  </si>
  <si>
    <t>https://drive.google.com/open?id=1Z3ZGJ2C9cyV3EiEzxBG8xSUaYyNIdr1s</t>
  </si>
  <si>
    <t xml:space="preserve">Price issue </t>
  </si>
  <si>
    <t>Guru Nanak Car Bazaar - DL1138</t>
  </si>
  <si>
    <t>DL1139</t>
  </si>
  <si>
    <t xml:space="preserve">Jasmine motors </t>
  </si>
  <si>
    <t>DL1140</t>
  </si>
  <si>
    <t>Shiv Shakti Motors</t>
  </si>
  <si>
    <t>Satish mandaar</t>
  </si>
  <si>
    <t>https://drive.google.com/open?id=1CjWJfDtU_IM3_fB7w5BCZaiMqU597jmJ</t>
  </si>
  <si>
    <t>Client is interested ready to give outside ncr cases</t>
  </si>
  <si>
    <t>Shiv Shakti Motors - DL1140</t>
  </si>
  <si>
    <t>DL1141</t>
  </si>
  <si>
    <t>Preet Motors</t>
  </si>
  <si>
    <t xml:space="preserve">Inderjeet Singh </t>
  </si>
  <si>
    <t>https://drive.google.com/open?id=1i5e_mqK7gJxrVbHetl9NzbNK0JL6eiL6</t>
  </si>
  <si>
    <t>Dealer give us only NOC case</t>
  </si>
  <si>
    <t>Preet Motors - DL1141</t>
  </si>
  <si>
    <t>DL1142</t>
  </si>
  <si>
    <t>Silky Motors</t>
  </si>
  <si>
    <t>Harmeet singh</t>
  </si>
  <si>
    <t>https://drive.google.com/open?id=1gCLpYgj1p5Y5gcD3ny7INwwYA898n0Pl</t>
  </si>
  <si>
    <t>Silky Motors - DL1142</t>
  </si>
  <si>
    <t>DL1143</t>
  </si>
  <si>
    <t>Car City</t>
  </si>
  <si>
    <t>Abhay dua</t>
  </si>
  <si>
    <t>https://drive.google.com/open?id=1_mmHHfmu5YYa_lI2jSb-b3EK0sttNZXQ</t>
  </si>
  <si>
    <t>Interested in hr number cases</t>
  </si>
  <si>
    <t>Car City - DL1143</t>
  </si>
  <si>
    <t>DL1144</t>
  </si>
  <si>
    <t>Satnaam Motors</t>
  </si>
  <si>
    <t>Jagdeep</t>
  </si>
  <si>
    <t>https://drive.google.com/open?id=1rC7uPM3l8jCgAmiWBwr9atKQCfO64U9N</t>
  </si>
  <si>
    <t xml:space="preserve">Dealers gave us only HR number cases </t>
  </si>
  <si>
    <t>Satnaam Motors - DL1144</t>
  </si>
  <si>
    <t>DL1145</t>
  </si>
  <si>
    <t>Lucky Motors</t>
  </si>
  <si>
    <t xml:space="preserve">Paras </t>
  </si>
  <si>
    <t>https://drive.google.com/open?id=1oLonkYx5FT2FTFUnWIRlkmCO8V-Eo9fl</t>
  </si>
  <si>
    <t xml:space="preserve">Contact person not available </t>
  </si>
  <si>
    <t>Lucky Motors - DL1145</t>
  </si>
  <si>
    <t>DL1146</t>
  </si>
  <si>
    <t>Khurana Motors</t>
  </si>
  <si>
    <t>Deepanshu</t>
  </si>
  <si>
    <t>https://drive.google.com/open?id=1mz8b7Tg8zRsWHFp5OpnkfDLA1ljBP9jO</t>
  </si>
  <si>
    <t>Not interested type dealer try to convince in next visit</t>
  </si>
  <si>
    <t>Khurana Motors - DL1146</t>
  </si>
  <si>
    <t>DL1147</t>
  </si>
  <si>
    <t>Rakesh Motors</t>
  </si>
  <si>
    <t>Abhishek takkar</t>
  </si>
  <si>
    <t>https://drive.google.com/open?id=1RfiHeo5kxgOIB3MCaxfGqaDDmHZPGfQe</t>
  </si>
  <si>
    <t>Interested as said if any case come will let you know</t>
  </si>
  <si>
    <t>Rakesh Motors - DL1147</t>
  </si>
  <si>
    <t>DL1148</t>
  </si>
  <si>
    <t>P R Motors</t>
  </si>
  <si>
    <t>Manpreet</t>
  </si>
  <si>
    <t>https://drive.google.com/open?id=1BaDNnHLJnrpISUh2AOmPQF7o5SLul4YS</t>
  </si>
  <si>
    <t>Interested in non ncr cases</t>
  </si>
  <si>
    <t>P R Motors - DL1148</t>
  </si>
  <si>
    <t>DL1149</t>
  </si>
  <si>
    <t>Ishani Motors</t>
  </si>
  <si>
    <t>Manish Barua</t>
  </si>
  <si>
    <t>https://drive.google.com/open?id=15eZHO5YOFSHYVnin-3vX0yvNo9hV8tAl</t>
  </si>
  <si>
    <t>Contact person not available visit again.</t>
  </si>
  <si>
    <t>Ishani Motors - DL1149</t>
  </si>
  <si>
    <t>DL1150</t>
  </si>
  <si>
    <t>Balaji Car Bazar</t>
  </si>
  <si>
    <t>Anoop kumar</t>
  </si>
  <si>
    <t>https://drive.google.com/open?id=1y3ltB77C9TuFVLt6QlR3PzOJ54lW6lI2</t>
  </si>
  <si>
    <t>Balaji Car Bazar - DL1150</t>
  </si>
  <si>
    <t>DL1151</t>
  </si>
  <si>
    <t>Vishnu Motors</t>
  </si>
  <si>
    <t>Ankur Arora</t>
  </si>
  <si>
    <t>https://drive.google.com/open?id=1cwx5Wmi6I6WZbH0AM0WcdmguLUIRTPEJ</t>
  </si>
  <si>
    <t>Interested in Non NCR cases</t>
  </si>
  <si>
    <t>Vishnu Motors - DL1151</t>
  </si>
  <si>
    <t>DL1152</t>
  </si>
  <si>
    <t>Guruteg Motors</t>
  </si>
  <si>
    <t>Harpinder khanna</t>
  </si>
  <si>
    <t>https://drive.google.com/open?id=1xE9GFA7s4U4zP0dEk2KWkbv22TP0yjY5</t>
  </si>
  <si>
    <t>Interested as partner said to give the case soon</t>
  </si>
  <si>
    <t>Guruteg Motors - DL1152</t>
  </si>
  <si>
    <t>DL1153</t>
  </si>
  <si>
    <t>Car Affairs</t>
  </si>
  <si>
    <t>Lalit Handa</t>
  </si>
  <si>
    <t>https://drive.google.com/open?id=1yMAacFI9D9LP4TPcvL4JomgLddzo5AXV</t>
  </si>
  <si>
    <t>Visit again for HR 26 case</t>
  </si>
  <si>
    <t>Car Affairs - DL1153</t>
  </si>
  <si>
    <t>DL1154</t>
  </si>
  <si>
    <t>Giani Motors</t>
  </si>
  <si>
    <t>Sukhman singh</t>
  </si>
  <si>
    <t>https://drive.google.com/open?id=1kXR-G1zGa-0KpMOzR_MDkyZp8CgrLLoz</t>
  </si>
  <si>
    <t>Interested as said to give the case soon</t>
  </si>
  <si>
    <t>Giani Motors - DL1154</t>
  </si>
  <si>
    <t>DL1155</t>
  </si>
  <si>
    <t>Gulati Motors</t>
  </si>
  <si>
    <t>Rakesh gulati</t>
  </si>
  <si>
    <t xml:space="preserve">Shahdara </t>
  </si>
  <si>
    <t>https://drive.google.com/open?id=1hI4foIE7OYsGtJAnOiB_4KCgS5bMqgpk</t>
  </si>
  <si>
    <t>Interested in hr cases</t>
  </si>
  <si>
    <t>https://drive.google.com/open?id=1MG0p46JOIrIKkXmMwuw2LlinAEGngbSH</t>
  </si>
  <si>
    <t>Gulati Motors - DL1155</t>
  </si>
  <si>
    <t>DL1156</t>
  </si>
  <si>
    <t>Parveen motors</t>
  </si>
  <si>
    <t xml:space="preserve">Nangloi </t>
  </si>
  <si>
    <t>DL1157</t>
  </si>
  <si>
    <t>Shradha Sai cars</t>
  </si>
  <si>
    <t>DL1158</t>
  </si>
  <si>
    <t>Shri Radhe Motors</t>
  </si>
  <si>
    <t>Amit Ahuja</t>
  </si>
  <si>
    <t>https://drive.google.com/open?id=1MGvjtnu3r_t_YTM4033f4wHOYIt09kr5</t>
  </si>
  <si>
    <t xml:space="preserve">Dealer gave us only HR number case </t>
  </si>
  <si>
    <t>Shri Radhe Motors - DL1158</t>
  </si>
  <si>
    <t>DL1159</t>
  </si>
  <si>
    <t xml:space="preserve">S &amp; A motors </t>
  </si>
  <si>
    <t>DL1160</t>
  </si>
  <si>
    <t>Vipin motors</t>
  </si>
  <si>
    <t>DL1161</t>
  </si>
  <si>
    <t>Gandhi Motors</t>
  </si>
  <si>
    <t xml:space="preserve">Vinay </t>
  </si>
  <si>
    <t>https://drive.google.com/open?id=158HV_eu8lxkT3EEgrfXnYwAYyF05Ucj6</t>
  </si>
  <si>
    <t>Shop Resently open....</t>
  </si>
  <si>
    <t>Gandhi Motors - DL1161</t>
  </si>
  <si>
    <t>DL1162</t>
  </si>
  <si>
    <t xml:space="preserve">Jessica traders </t>
  </si>
  <si>
    <t>DL1163</t>
  </si>
  <si>
    <t>Car affair</t>
  </si>
  <si>
    <t>DL1164</t>
  </si>
  <si>
    <t>New Universal Motors</t>
  </si>
  <si>
    <t xml:space="preserve">Shakeel Akhtar </t>
  </si>
  <si>
    <t>https://drive.google.com/open?id=1uq7O64QLg_SvOuLcTGZrDJJ-w0QpEOYo</t>
  </si>
  <si>
    <t>Interested for UP cases</t>
  </si>
  <si>
    <t>New Universal Motors - DL1164</t>
  </si>
  <si>
    <t>DL1165</t>
  </si>
  <si>
    <t>S S Motors</t>
  </si>
  <si>
    <t>Sanjay</t>
  </si>
  <si>
    <t>https://drive.google.com/open?id=1YOYIYpX_1Y6R5UmiuASkcGOov1evO7P9</t>
  </si>
  <si>
    <t>Interested for HR and UP cases</t>
  </si>
  <si>
    <t>S S Motors - DL1165</t>
  </si>
  <si>
    <t>DL1166</t>
  </si>
  <si>
    <t>Saburi Motors &amp; Properties</t>
  </si>
  <si>
    <t>Rakesh ( sonu )</t>
  </si>
  <si>
    <t>https://drive.google.com/open?id=1oDftbBYSpU-kGXLd8XM4AgTtXMcDog_a</t>
  </si>
  <si>
    <t>Interested in Up / Hr cases</t>
  </si>
  <si>
    <t>Saburi Motors &amp; Properties - DL1166</t>
  </si>
  <si>
    <t>DL1167</t>
  </si>
  <si>
    <t>Guruji Car Bazar &amp; Properties</t>
  </si>
  <si>
    <t>Inderjeet</t>
  </si>
  <si>
    <t xml:space="preserve">Vikas Puri </t>
  </si>
  <si>
    <t>https://drive.google.com/open?id=1aKgex_OC9WkyUKnfuh2LZ8QDv0Kns5YX</t>
  </si>
  <si>
    <t>Guruji Car Bazar &amp; Properties - DL1167</t>
  </si>
  <si>
    <t>DL1168</t>
  </si>
  <si>
    <t>The first ride</t>
  </si>
  <si>
    <t>DL1169</t>
  </si>
  <si>
    <t>Hanuman motors</t>
  </si>
  <si>
    <t>DL1170</t>
  </si>
  <si>
    <t>Harpreet motors</t>
  </si>
  <si>
    <t>DL1171</t>
  </si>
  <si>
    <t>Car for you</t>
  </si>
  <si>
    <t xml:space="preserve">Vikas puri </t>
  </si>
  <si>
    <t>DL1172</t>
  </si>
  <si>
    <t>DL1173</t>
  </si>
  <si>
    <t>Mahima motors</t>
  </si>
  <si>
    <t>Pankaj chanana</t>
  </si>
  <si>
    <t>https://drive.google.com/open?id=1jWkl4bUeTEfE65nw58spEuow5N6Io3ie</t>
  </si>
  <si>
    <t>https://drive.google.com/open?id=1X-blduE-NOHJ7tYfne731rZ0rWNK-SM1</t>
  </si>
  <si>
    <t>Mahima motors - DL1173</t>
  </si>
  <si>
    <t>DL1174</t>
  </si>
  <si>
    <t>Om shiv motor</t>
  </si>
  <si>
    <t xml:space="preserve">Bunty yadav </t>
  </si>
  <si>
    <t>https://drive.google.com/open?id=1umtODb2epqQP1SRGP5SeBt_p5YwEvzU3</t>
  </si>
  <si>
    <t>Meet with showroom manager as he said koi case aata hai bata dengay</t>
  </si>
  <si>
    <t>Om shiv motor - DL1174</t>
  </si>
  <si>
    <t>DL1175</t>
  </si>
  <si>
    <t>Radhey motors</t>
  </si>
  <si>
    <t>Sunil kumar</t>
  </si>
  <si>
    <t>https://drive.google.com/open?id=1lnhpPHgq6w0DW_BCg72WjzewvgZoZd-S</t>
  </si>
  <si>
    <t>Interested for non ncr and hr number cars</t>
  </si>
  <si>
    <t>Radhey motors - DL1175</t>
  </si>
  <si>
    <t>DL1176</t>
  </si>
  <si>
    <t>Yogesh motors</t>
  </si>
  <si>
    <t>DL1177</t>
  </si>
  <si>
    <t>Sohal motors</t>
  </si>
  <si>
    <t>Rash pal singh</t>
  </si>
  <si>
    <t>https://drive.google.com/open?id=1GnnJTLAaHRbkdx5xs5XSa-l7Cks0-wpQ</t>
  </si>
  <si>
    <t>Sohal motors - DL1177</t>
  </si>
  <si>
    <t>DL1178</t>
  </si>
  <si>
    <t>Kwatra Motors - DL1097</t>
  </si>
  <si>
    <t>DL1179</t>
  </si>
  <si>
    <t>A S Motors</t>
  </si>
  <si>
    <t>Monty</t>
  </si>
  <si>
    <t>https://drive.google.com/open?id=1jdGonX25slfHFeMGdm79GkoBMRubssNV</t>
  </si>
  <si>
    <t>A S Motors - DL1179</t>
  </si>
  <si>
    <t>DL1180</t>
  </si>
  <si>
    <t>Om parkash</t>
  </si>
  <si>
    <t>https://drive.google.com/open?id=1S0e-s9Kegq-Ooe-ITT1b03VUPiIO-ZW2</t>
  </si>
  <si>
    <t xml:space="preserve">Not interested, Majorly deals in commercial vehicles </t>
  </si>
  <si>
    <t>Om Motors - DL1180</t>
  </si>
  <si>
    <t>DL1181</t>
  </si>
  <si>
    <t xml:space="preserve">Nanak Motors &amp; Properties </t>
  </si>
  <si>
    <t>Harsh Arora</t>
  </si>
  <si>
    <t>https://drive.google.com/open?id=1M4JGqRa8tx2sJ6AQSM8lcXP_7xextjIM</t>
  </si>
  <si>
    <t>Deals in only delhi number at 2500</t>
  </si>
  <si>
    <t>https://drive.google.com/open?id=1q6reWm_dLWoDAFCLqESSI5w7dtdJjtCA</t>
  </si>
  <si>
    <t>Nanak Motors &amp; Properties  - DL1181</t>
  </si>
  <si>
    <t>DL1182</t>
  </si>
  <si>
    <t>Car veda</t>
  </si>
  <si>
    <t>Amit soni</t>
  </si>
  <si>
    <t>Meerut road</t>
  </si>
  <si>
    <t>https://drive.google.com/open?id=1Lz_UB3__cy6MsyayF8Nn-OMdmko_f_Kt</t>
  </si>
  <si>
    <t>Interested for non ncr up cases</t>
  </si>
  <si>
    <t>Car veda - DL1182</t>
  </si>
  <si>
    <t>DL1183</t>
  </si>
  <si>
    <t>Quality cars pvt LTD</t>
  </si>
  <si>
    <t>Ankit saluja</t>
  </si>
  <si>
    <t>https://drive.google.com/open?id=1akiHwq2c4Ah2vZlSxe1bp_5-9gCsJLM-</t>
  </si>
  <si>
    <t>Deals in outside number cars</t>
  </si>
  <si>
    <t>https://drive.google.com/open?id=1QyRIj-yVRobvJVOGGO6dDJKzccckyolL</t>
  </si>
  <si>
    <t>Quality cars pvt LTD - DL1183</t>
  </si>
  <si>
    <t>DL1184</t>
  </si>
  <si>
    <t>Noida car bazaar</t>
  </si>
  <si>
    <t>Ved arya</t>
  </si>
  <si>
    <t>Noida</t>
  </si>
  <si>
    <t>Noida sec - 25a</t>
  </si>
  <si>
    <t>https://drive.google.com/open?id=1MJKz1wS4IjuFhBaDMZQSeOV61DrmhBHf</t>
  </si>
  <si>
    <t>Meet with showroom manager as he is interested for HR number</t>
  </si>
  <si>
    <t>Noida car bazaar - DL1184</t>
  </si>
  <si>
    <t>DL1185</t>
  </si>
  <si>
    <t>Parveen Motors - DL1096</t>
  </si>
  <si>
    <t>DL1186</t>
  </si>
  <si>
    <t>Sachdeva car bazaar</t>
  </si>
  <si>
    <t>Balraj singh</t>
  </si>
  <si>
    <t>Noida sec - 28</t>
  </si>
  <si>
    <t>https://drive.google.com/open?id=1nhyi01Demvu6N8KKOxSOumi2Jsftk7n-</t>
  </si>
  <si>
    <t xml:space="preserve">Dealer not interested because of high price </t>
  </si>
  <si>
    <t>Sachdeva car bazaar - DL1186</t>
  </si>
  <si>
    <t>DL1187</t>
  </si>
  <si>
    <t>V.k motors</t>
  </si>
  <si>
    <t>Vijender kumar</t>
  </si>
  <si>
    <t>Pushp Vihar sector 4</t>
  </si>
  <si>
    <t>https://drive.google.com/open?id=1QrLNm5ECp26vplLQA1DNJsVqwjsj-NC_</t>
  </si>
  <si>
    <t>He gave me 3 cases with in 4 to 5 days</t>
  </si>
  <si>
    <t>V.k motors - DL1187</t>
  </si>
  <si>
    <t>DL1188</t>
  </si>
  <si>
    <t>Cars Lelo - DL1095</t>
  </si>
  <si>
    <t>DL1189</t>
  </si>
  <si>
    <t>Auto care</t>
  </si>
  <si>
    <t xml:space="preserve">Surjeet Srivastava </t>
  </si>
  <si>
    <t>https://drive.google.com/open?id=1KpKm5AIhGW268oo7NhXs3G_zWaC4rgGO</t>
  </si>
  <si>
    <t xml:space="preserve">Interes For non ncr up cases only </t>
  </si>
  <si>
    <t>Auto care - DL1189</t>
  </si>
  <si>
    <t>DL1190</t>
  </si>
  <si>
    <t>A S Motors - DL1160</t>
  </si>
  <si>
    <t>DL1191</t>
  </si>
  <si>
    <t>Chauhan car care</t>
  </si>
  <si>
    <t>Veer singh chauhan</t>
  </si>
  <si>
    <t>https://drive.google.com/open?id=1O7y7zyx_fnmMzFPf_99prw3Bsv7pBfBs</t>
  </si>
  <si>
    <t>Owner not available as had words on call, said will meet surely in next visit.</t>
  </si>
  <si>
    <t>Chauhan car care - DL1191</t>
  </si>
  <si>
    <t>DL1192</t>
  </si>
  <si>
    <t>A One Cars - DL1077</t>
  </si>
  <si>
    <t>DL1193</t>
  </si>
  <si>
    <t>Sewak cars</t>
  </si>
  <si>
    <t>Simran Marwah</t>
  </si>
  <si>
    <t>Ramesh nagar</t>
  </si>
  <si>
    <t>https://drive.google.com/open?id=15Z9IjxDblqLJQzynRFm-NbaTl5lGehNZ</t>
  </si>
  <si>
    <t>Interested in hr or up cases</t>
  </si>
  <si>
    <t>https://drive.google.com/open?id=11Sod4qlwGEfY-yd05vse0lfRXlf-3vF9</t>
  </si>
  <si>
    <t>Sewak cars - DL1193</t>
  </si>
  <si>
    <t>DL1194</t>
  </si>
  <si>
    <t>Shushil car bazar</t>
  </si>
  <si>
    <t xml:space="preserve">Shushil </t>
  </si>
  <si>
    <t>Gurgaon</t>
  </si>
  <si>
    <t>Sona road</t>
  </si>
  <si>
    <t>https://drive.google.com/open?id=1rMgpyI8Z0OSGE1Mn6piC0L_M7eyS6Lxx</t>
  </si>
  <si>
    <t>Pick up 2 HR26 case</t>
  </si>
  <si>
    <t>Shushil car bazar - DL1194</t>
  </si>
  <si>
    <t>DL1195</t>
  </si>
  <si>
    <t>Noida car point</t>
  </si>
  <si>
    <t>Deepak arora</t>
  </si>
  <si>
    <t>Noida sec - 63</t>
  </si>
  <si>
    <t>https://drive.google.com/open?id=1IyXX_Ard7HSszvP5Vygi2PqufKdlclg7</t>
  </si>
  <si>
    <t>Owner not available as meet with sales person he said that owner will come back on 30th of march.</t>
  </si>
  <si>
    <t>Noida car point - DL1195</t>
  </si>
  <si>
    <t>DL1196</t>
  </si>
  <si>
    <t>Cars worldz</t>
  </si>
  <si>
    <t>Subhash Chander</t>
  </si>
  <si>
    <t>https://drive.google.com/open?id=1pJxncrYm5KheLFh5cFCq_50sIyjg8q1A</t>
  </si>
  <si>
    <t>Interested In HR UP Cases</t>
  </si>
  <si>
    <t>Cars worldz - DL1196</t>
  </si>
  <si>
    <t>DL1197</t>
  </si>
  <si>
    <t>Munjal Motors - DL1078</t>
  </si>
  <si>
    <t>DL1198</t>
  </si>
  <si>
    <t>A &amp; A motors</t>
  </si>
  <si>
    <t>Rajat</t>
  </si>
  <si>
    <t>Gaur chowk</t>
  </si>
  <si>
    <t>https://drive.google.com/open?id=1cIDZ6USsq3y7Rs7E9RIugch2_oAAdTyv</t>
  </si>
  <si>
    <t>Interested for UP DELHI AND HR</t>
  </si>
  <si>
    <t>A &amp; A motors - DL1198</t>
  </si>
  <si>
    <t>DL1199</t>
  </si>
  <si>
    <t>Noida car ghar</t>
  </si>
  <si>
    <t>Sagar sachdeva</t>
  </si>
  <si>
    <t>Sector 16</t>
  </si>
  <si>
    <t>https://drive.google.com/open?id=1zM8c2jXM_HkPV2dr8IfQ9srAhkJ2Letv</t>
  </si>
  <si>
    <t>Owner not available had words with showroom manager as he said koi case aata hai tou batatey hai aapko</t>
  </si>
  <si>
    <t>Noida car ghar - DL1199</t>
  </si>
  <si>
    <t>DL1200</t>
  </si>
  <si>
    <t>Adharshiya motors</t>
  </si>
  <si>
    <t>Ashish</t>
  </si>
  <si>
    <t>Sec 49</t>
  </si>
  <si>
    <t>https://drive.google.com/open?id=15BgkpxUwqeHUBO1ypYlpH_mrvNNCXzpo</t>
  </si>
  <si>
    <t>Owner available at evening. Showroom manager said that he will let him know for the same and try to schedule a revisit. Deals mostly in UP numbers only.</t>
  </si>
  <si>
    <t>Adharshiya motors - DL1200</t>
  </si>
  <si>
    <t>DL1201</t>
  </si>
  <si>
    <t>Super charge cars</t>
  </si>
  <si>
    <t>Siddharth luthra</t>
  </si>
  <si>
    <t>Sector 70</t>
  </si>
  <si>
    <t>https://drive.google.com/open?id=15sYoiS2VoJ95qVY6RV_4VHSc2Mx9KPFk</t>
  </si>
  <si>
    <t xml:space="preserve">Owner not available </t>
  </si>
  <si>
    <t>Super charge cars - DL1201</t>
  </si>
  <si>
    <t>DL1202</t>
  </si>
  <si>
    <t xml:space="preserve">MFC A&amp;A MOTORS </t>
  </si>
  <si>
    <t>Aakarsh Garg (owner)</t>
  </si>
  <si>
    <t>Greater Noida west</t>
  </si>
  <si>
    <t>https://drive.google.com/open?id=1YpGdJF9FPi60ZcHdWIz1dmYUZ_4DXkN1</t>
  </si>
  <si>
    <t>Dealer interested but he wants deal in cash.</t>
  </si>
  <si>
    <t>MFC A&amp;A MOTORS  - DL1202</t>
  </si>
  <si>
    <t>DL1203</t>
  </si>
  <si>
    <t>Kumar car palace</t>
  </si>
  <si>
    <t>Pk soni</t>
  </si>
  <si>
    <t>Hapur road</t>
  </si>
  <si>
    <t>https://drive.google.com/open?id=1ZwJgLTnjInXb3Gu0LHAiSwNfwmkAdWZx</t>
  </si>
  <si>
    <t>Owner had self RTO work</t>
  </si>
  <si>
    <t>Kumar car palace - DL1203</t>
  </si>
  <si>
    <t>DL1204</t>
  </si>
  <si>
    <t>Royal motors</t>
  </si>
  <si>
    <t>Raymon</t>
  </si>
  <si>
    <t>https://drive.google.com/open?id=19qXx8fHvGy_OqVHhmU-1Z3mNtBbIZLJZ</t>
  </si>
  <si>
    <t xml:space="preserve">Partner said ki DL number main aata hai kuch tou baat karengay </t>
  </si>
  <si>
    <t>Royal motors - DL1204</t>
  </si>
  <si>
    <t>DL1205</t>
  </si>
  <si>
    <t>veer Motors</t>
  </si>
  <si>
    <t>Sanjay Jindal</t>
  </si>
  <si>
    <t>https://drive.google.com/open?id=1eEyh3BfBqn1ZE9F2ntA6kgasvhc4kxyB</t>
  </si>
  <si>
    <t>Interested and one case given to me</t>
  </si>
  <si>
    <t>veer Motors - DL1205</t>
  </si>
  <si>
    <t>DL1206</t>
  </si>
  <si>
    <t>Hanuman Motors - DL1083</t>
  </si>
  <si>
    <t>DL1207</t>
  </si>
  <si>
    <t>Shiv Shakti Motors - DL1134</t>
  </si>
  <si>
    <t>DL1208</t>
  </si>
  <si>
    <t>Satnam Motors - DL1107</t>
  </si>
  <si>
    <t>DL1209</t>
  </si>
  <si>
    <t>Jagdamba Car Bazar - DL1126</t>
  </si>
  <si>
    <t>DL1210</t>
  </si>
  <si>
    <t>Max Motors - DL1127</t>
  </si>
  <si>
    <t>DL1211</t>
  </si>
  <si>
    <t>Autocrew - DL1128</t>
  </si>
  <si>
    <t>DL1212</t>
  </si>
  <si>
    <t>Chadha Motors - DL1086</t>
  </si>
  <si>
    <t>DL1213</t>
  </si>
  <si>
    <t>Sapra Motors - DL1087</t>
  </si>
  <si>
    <t>DL1214</t>
  </si>
  <si>
    <t>Silky Motors - DL1136</t>
  </si>
  <si>
    <t>DL1215</t>
  </si>
  <si>
    <t>Sadhna motor</t>
  </si>
  <si>
    <t>Ramesh sen</t>
  </si>
  <si>
    <t>https://drive.google.com/open?id=1AWD3smQDDott84hAOt38GnIO7ZfozRwT</t>
  </si>
  <si>
    <t>Ref. Dealer</t>
  </si>
  <si>
    <t>Sadhna motor - DL1215</t>
  </si>
  <si>
    <t>DL1216</t>
  </si>
  <si>
    <t>Car O Clock Motors - DL1130</t>
  </si>
  <si>
    <t>DL1217</t>
  </si>
  <si>
    <t>Narang Motors - DL1129</t>
  </si>
  <si>
    <t>DL1218</t>
  </si>
  <si>
    <t>DL1219</t>
  </si>
  <si>
    <t>Giani Motors - DL1148</t>
  </si>
  <si>
    <t>DL1220</t>
  </si>
  <si>
    <t>New Universal Motors - DL1152</t>
  </si>
  <si>
    <t>DL1221</t>
  </si>
  <si>
    <t>Car Affairs - DL1147</t>
  </si>
  <si>
    <t>DL1222</t>
  </si>
  <si>
    <t>Vishnu Motors - DL1145</t>
  </si>
  <si>
    <t>Preet motors</t>
  </si>
  <si>
    <t>DL1223</t>
  </si>
  <si>
    <t>Tirupati Motors - DL1088</t>
  </si>
  <si>
    <t>DL1224</t>
  </si>
  <si>
    <t>Jasmine Motors - DL1081</t>
  </si>
  <si>
    <t>DL1225</t>
  </si>
  <si>
    <t>S S Motors - DL1153</t>
  </si>
  <si>
    <t>DL1226</t>
  </si>
  <si>
    <t>Car City - DL1137</t>
  </si>
  <si>
    <t>DL1227</t>
  </si>
  <si>
    <t>Preet Motors - DL1135</t>
  </si>
  <si>
    <t>DL1228</t>
  </si>
  <si>
    <t>DL1229</t>
  </si>
  <si>
    <t>Dimple Motors &amp; Properties - DL1030</t>
  </si>
  <si>
    <t>DL1230</t>
  </si>
  <si>
    <t>DL1231</t>
  </si>
  <si>
    <t>Insta cars</t>
  </si>
  <si>
    <t>Anmol</t>
  </si>
  <si>
    <t xml:space="preserve">Indrapuram </t>
  </si>
  <si>
    <t>https://drive.google.com/open?id=1HcxSKrYlbEV1KrwPIdkMjixoBBqnVoq7</t>
  </si>
  <si>
    <t xml:space="preserve">Interested in non ncr up cases </t>
  </si>
  <si>
    <t>Insta cars - DL1231</t>
  </si>
  <si>
    <t>DL1232</t>
  </si>
  <si>
    <t>DL1233</t>
  </si>
  <si>
    <t>Carshaala</t>
  </si>
  <si>
    <t>Dachin makhija</t>
  </si>
  <si>
    <t xml:space="preserve">Inderapuram </t>
  </si>
  <si>
    <t>https://drive.google.com/open?id=1oDr2AMwWzlXMaVG7kEfCjfztx6ucYmtH</t>
  </si>
  <si>
    <t>Carshaala - DL1233</t>
  </si>
  <si>
    <t>DL1234</t>
  </si>
  <si>
    <t>DL1235</t>
  </si>
  <si>
    <t>Star Motors - DL1121</t>
  </si>
  <si>
    <t xml:space="preserve">Ghaziabad </t>
  </si>
  <si>
    <t>DL1236</t>
  </si>
  <si>
    <t>Devika Motor - DL1047</t>
  </si>
  <si>
    <t>Rdc</t>
  </si>
  <si>
    <t>DL1237</t>
  </si>
  <si>
    <t>Gupta Motors - DL1122</t>
  </si>
  <si>
    <t>DL1238</t>
  </si>
  <si>
    <t>Radhey motors - DL1158</t>
  </si>
  <si>
    <t>DL1239</t>
  </si>
  <si>
    <t>DL1240</t>
  </si>
  <si>
    <t>Krishna motors fincorp</t>
  </si>
  <si>
    <t>Sumit sharma</t>
  </si>
  <si>
    <t>https://drive.google.com/open?id=1525hZ4R-OVj-qCGsyJDvL6g6BKQH3nFc</t>
  </si>
  <si>
    <t>Owner said abhi closing chal rahi hai april main baat kartey hai</t>
  </si>
  <si>
    <t>Krishna motors fincorp - DL1240</t>
  </si>
  <si>
    <t>DL1241</t>
  </si>
  <si>
    <t>Sohal motors - DL1159</t>
  </si>
  <si>
    <t>DL1242</t>
  </si>
  <si>
    <t xml:space="preserve">Khalsa motors </t>
  </si>
  <si>
    <t>Harjinder singh</t>
  </si>
  <si>
    <t>https://drive.google.com/open?id=1FuTUNQNGDq8kYgZgerS-KmGZ_RmKCgSg</t>
  </si>
  <si>
    <t xml:space="preserve">Dealer gave us only outer ncr up cases </t>
  </si>
  <si>
    <t>Khalsa motors  - DL1242</t>
  </si>
  <si>
    <t>DL1243</t>
  </si>
  <si>
    <t>veer Motors - DL1181</t>
  </si>
  <si>
    <t>DL1244</t>
  </si>
  <si>
    <t>Next Cars - DL1124</t>
  </si>
  <si>
    <t>DL1245</t>
  </si>
  <si>
    <t>Royal motors - DL1180</t>
  </si>
  <si>
    <t>Main hapur road</t>
  </si>
  <si>
    <t>DL1246</t>
  </si>
  <si>
    <t>Gs Motors - DL1103</t>
  </si>
  <si>
    <t>DL1247</t>
  </si>
  <si>
    <t>Appu Car Bazar - DL1125</t>
  </si>
  <si>
    <t>DL1248</t>
  </si>
  <si>
    <t>vibhore@themotorpedia.com</t>
  </si>
  <si>
    <t>ME</t>
  </si>
  <si>
    <t>ME - DL1248</t>
  </si>
  <si>
    <t>DL1249</t>
  </si>
  <si>
    <t>Rajeev Chowk</t>
  </si>
  <si>
    <t>Rajeev Chowk - DL1249</t>
  </si>
  <si>
    <t>DL1250</t>
  </si>
  <si>
    <t>sunny@themotorpedia.com</t>
  </si>
  <si>
    <t>Jsr Motor (Mastertouch)</t>
  </si>
  <si>
    <t xml:space="preserve">Now the dealer has not come, we talked on the phone, 2 files are in the pipeline, it seems that the deal will be done, the dealer will give us the case.; mastertouch , agree to work with us </t>
  </si>
  <si>
    <t>Jsr Motor (Mastertouch) - DL1250</t>
  </si>
  <si>
    <t>DL1251</t>
  </si>
  <si>
    <t>Krishna Cars</t>
  </si>
  <si>
    <t>Monday 11to5</t>
  </si>
  <si>
    <t>Krishna Cars - DL1251</t>
  </si>
  <si>
    <t>DL1252</t>
  </si>
  <si>
    <t>Krish Car Zone</t>
  </si>
  <si>
    <t>Monday</t>
  </si>
  <si>
    <t>Krish Car Zone - DL1252</t>
  </si>
  <si>
    <t>DL1253</t>
  </si>
  <si>
    <t>Carboom</t>
  </si>
  <si>
    <t>Dealer has not yet come to office not is he picking up calls.</t>
  </si>
  <si>
    <t>Carboom - DL1253</t>
  </si>
  <si>
    <t>DL1254</t>
  </si>
  <si>
    <t>New Britsh Motors</t>
  </si>
  <si>
    <t>0</t>
  </si>
  <si>
    <t>New Britsh Motors - DL1254</t>
  </si>
  <si>
    <t>DL1255</t>
  </si>
  <si>
    <t>New South Motors</t>
  </si>
  <si>
    <t xml:space="preserve">The dealer has 8/10 cases monthly, most of the cases are NOC. Price issue - to be discussed ; mostly state noc cases , NOC - 2500 , exisiting relationship with other agent </t>
  </si>
  <si>
    <t>New South Motors - DL1255</t>
  </si>
  <si>
    <t>DL1256</t>
  </si>
  <si>
    <t>Diamond Motors</t>
  </si>
  <si>
    <t>Tuesday 11 to 5</t>
  </si>
  <si>
    <t>Diamond Motors - DL1256</t>
  </si>
  <si>
    <t>DL1257</t>
  </si>
  <si>
    <t>Kanishka Motor</t>
  </si>
  <si>
    <t xml:space="preserve">The dealer gets his work done in 2700 rupees T/O case  in Delhi RTO  and 2500 rupees in NOC and careoff case 5k . ; Luxry car dealer, stock 20 cars , meeting required  </t>
  </si>
  <si>
    <t>Kanishka Motor - DL1257</t>
  </si>
  <si>
    <t>DL1258</t>
  </si>
  <si>
    <t>Carwale  Taneja Auto Deals</t>
  </si>
  <si>
    <t>Tuesday after 2 half</t>
  </si>
  <si>
    <t>Carwale  Taneja Auto Deals - DL1258</t>
  </si>
  <si>
    <t>DL1259</t>
  </si>
  <si>
    <t>Autos Olx</t>
  </si>
  <si>
    <t>Autos Olx - DL1259</t>
  </si>
  <si>
    <t>DL1260</t>
  </si>
  <si>
    <t>Auto Max</t>
  </si>
  <si>
    <t>I have talked to the manager of this dealer, he will talk to the owner and will update us.</t>
  </si>
  <si>
    <t>Auto Max - DL1260</t>
  </si>
  <si>
    <t>DL1261</t>
  </si>
  <si>
    <t>Global Marketing</t>
  </si>
  <si>
    <t>Global Marketing - DL1261</t>
  </si>
  <si>
    <t>DL1262</t>
  </si>
  <si>
    <t>Discovery Cars</t>
  </si>
  <si>
    <t>Discovery Cars - DL1262</t>
  </si>
  <si>
    <t>DL1263</t>
  </si>
  <si>
    <t>Ganpati Motor</t>
  </si>
  <si>
    <t>He is ready work with us. / one file already given - pp pending ( Gurgaon RTO )</t>
  </si>
  <si>
    <t>Ganpati Motor - DL1263</t>
  </si>
  <si>
    <t>DL1264</t>
  </si>
  <si>
    <t>Driven Wheels</t>
  </si>
  <si>
    <t>Driven Wheels - DL1264</t>
  </si>
  <si>
    <t>DL1265</t>
  </si>
  <si>
    <t>Lord Krishna Motors</t>
  </si>
  <si>
    <t xml:space="preserve">He is ok work with us </t>
  </si>
  <si>
    <t>Lord Krishna Motors - DL1265</t>
  </si>
  <si>
    <t>DL1266</t>
  </si>
  <si>
    <t>Auto Xotica</t>
  </si>
  <si>
    <t>Tuesday 12 to 5</t>
  </si>
  <si>
    <t>Auto Xotica - DL1266</t>
  </si>
  <si>
    <t>DL1267</t>
  </si>
  <si>
    <t>Stellar Cars</t>
  </si>
  <si>
    <t xml:space="preserve">the dealer was not in the office I waited also but no response ; low potential dealer </t>
  </si>
  <si>
    <t>Stellar Cars - DL1267</t>
  </si>
  <si>
    <t>DL1268</t>
  </si>
  <si>
    <t>Auto Elite</t>
  </si>
  <si>
    <t xml:space="preserve">Dealer works in less money 2800 Delhi rto and  +2000 careoff  and  3000 without address in Faridabad; need regular follow up </t>
  </si>
  <si>
    <t>Auto Elite - DL1268</t>
  </si>
  <si>
    <t>DL1269</t>
  </si>
  <si>
    <t>Classic Motor</t>
  </si>
  <si>
    <t>Dealer is not available in office ; Delhi Rto price 2700, care off 4500 , existing relationship with other agent , potential 3 to 4 file , 50- 50</t>
  </si>
  <si>
    <t>Classic Motor - DL1269</t>
  </si>
  <si>
    <t>DL1270</t>
  </si>
  <si>
    <t>Sapna Motors</t>
  </si>
  <si>
    <t xml:space="preserve">Tuesday 12 to 5 but costing ke lye bol rahe h </t>
  </si>
  <si>
    <t>Sapna Motors - DL1270</t>
  </si>
  <si>
    <t>DL1271</t>
  </si>
  <si>
    <t>Aman Motors</t>
  </si>
  <si>
    <t xml:space="preserve">Wednesday but costing extra h </t>
  </si>
  <si>
    <t>Aman Motors - DL1271</t>
  </si>
  <si>
    <t>DL1272</t>
  </si>
  <si>
    <t>Gurgaon Motors</t>
  </si>
  <si>
    <t>Cost issue</t>
  </si>
  <si>
    <t>Gurgaon Motors - DL1272</t>
  </si>
  <si>
    <t>DL1273</t>
  </si>
  <si>
    <t>Golden Motors</t>
  </si>
  <si>
    <t xml:space="preserve">The dealer is saying that we can get the work done for Rs 2500 and for the change of address in the car off, it will cost Rs 1000. Still I will talk to the owner once; stock - 50 cars - Delhi TO price - 2500 , deal in DL number cars only - relationship with the exisiting agent </t>
  </si>
  <si>
    <t>Golden Motors - DL1273</t>
  </si>
  <si>
    <t>DL1274</t>
  </si>
  <si>
    <t xml:space="preserve">Dealer work with us ;  ok on price , regular follow up required </t>
  </si>
  <si>
    <t>Vinayak Motors - DL1274</t>
  </si>
  <si>
    <t>DL1275</t>
  </si>
  <si>
    <t>Bright Motor</t>
  </si>
  <si>
    <t xml:space="preserve">Dealer said  T/O - 2800, NOC - 2200, careoff 4500,; Existing relationship with the other agent </t>
  </si>
  <si>
    <t>Bright Motor - DL1275</t>
  </si>
  <si>
    <t>DL1276</t>
  </si>
  <si>
    <t>Auto Zone</t>
  </si>
  <si>
    <t>Auto Zone - DL1276</t>
  </si>
  <si>
    <t>DL1277</t>
  </si>
  <si>
    <t>Swamy Motors</t>
  </si>
  <si>
    <t>Ok work with us ; luxry car dealer , stock - 25 cars , need regular follow up</t>
  </si>
  <si>
    <t>Swamy Motors - DL1277</t>
  </si>
  <si>
    <t>DL1278</t>
  </si>
  <si>
    <t>Auto Dynasty</t>
  </si>
  <si>
    <t xml:space="preserve">Tuesday but costing ke lye aap baat kr lena </t>
  </si>
  <si>
    <t>Auto Dynasty - DL1278</t>
  </si>
  <si>
    <t>DL1279</t>
  </si>
  <si>
    <t>Raj Motors</t>
  </si>
  <si>
    <t xml:space="preserve">Bol rahe h hum khud file krvate h </t>
  </si>
  <si>
    <t>Raj Motors - DL1279</t>
  </si>
  <si>
    <t>DL1280</t>
  </si>
  <si>
    <t>Abhi Motors</t>
  </si>
  <si>
    <t>File khud he lagte h rto me</t>
  </si>
  <si>
    <t>Abhi Motors - DL1280</t>
  </si>
  <si>
    <t>DL1281</t>
  </si>
  <si>
    <t xml:space="preserve">Ok work with us ; stock - 10-15 cars - ready to work with us </t>
  </si>
  <si>
    <t>Max Marketing - DL1281</t>
  </si>
  <si>
    <t>DL1282</t>
  </si>
  <si>
    <t>Bhatia Motor</t>
  </si>
  <si>
    <t xml:space="preserve">Dealer is not available in office ; stock - 10 -15 cars , delhi TO price 2200 / not ready to work with us </t>
  </si>
  <si>
    <t>Bhatia Motor - DL1282</t>
  </si>
  <si>
    <t>DL1283</t>
  </si>
  <si>
    <t>Dealer is ok work with us ; stock 30-35 cars, Exisiting relationship with agent</t>
  </si>
  <si>
    <t>Carboom - DL1283</t>
  </si>
  <si>
    <t>DL1284</t>
  </si>
  <si>
    <t>Deep Motor</t>
  </si>
  <si>
    <t xml:space="preserve">Dealer is not available ; delhi case 2700 care off 4500 </t>
  </si>
  <si>
    <t>Deep Motor - DL1284</t>
  </si>
  <si>
    <t>DL1285</t>
  </si>
  <si>
    <t>Bala Ji Motors</t>
  </si>
  <si>
    <t xml:space="preserve">Tuesday 12 to 5
Owner abhi shop pr ni h phne pr baat hui h </t>
  </si>
  <si>
    <t>Bala Ji Motors - DL1285</t>
  </si>
  <si>
    <t>DL1286</t>
  </si>
  <si>
    <t>Vardhmaan Motors</t>
  </si>
  <si>
    <t xml:space="preserve">Not interested directly manna kr rahe h </t>
  </si>
  <si>
    <t>Vardhmaan Motors - DL1286</t>
  </si>
  <si>
    <t>DL1287</t>
  </si>
  <si>
    <t>Shree Radha Krishna Motors</t>
  </si>
  <si>
    <t xml:space="preserve">Inka koi own member h jo rto work krta h </t>
  </si>
  <si>
    <t>Shree Radha Krishna Motors - DL1287</t>
  </si>
  <si>
    <t>DL1288</t>
  </si>
  <si>
    <t>Motor Worlds</t>
  </si>
  <si>
    <t xml:space="preserve">Tuesday 12 to 5, but rates ka ek bar kr lena inse </t>
  </si>
  <si>
    <t>Motor Worlds - DL1288</t>
  </si>
  <si>
    <t>DL1289</t>
  </si>
  <si>
    <t>Us Motors</t>
  </si>
  <si>
    <t xml:space="preserve">Wednesday ko bol rahe h rate thoda dekh lena </t>
  </si>
  <si>
    <t>Us Motors - DL1289</t>
  </si>
  <si>
    <t>DL1290</t>
  </si>
  <si>
    <t xml:space="preserve">Wednesday meeting time </t>
  </si>
  <si>
    <t>Krish Car Zone - DL1290</t>
  </si>
  <si>
    <t>DL1291</t>
  </si>
  <si>
    <t>Satish Kar Zone</t>
  </si>
  <si>
    <t xml:space="preserve">Ok work with us ; stock - 10-12 , agree to work in HR RTO only </t>
  </si>
  <si>
    <t>Satish Kar Zone - DL1291</t>
  </si>
  <si>
    <t>DL1292</t>
  </si>
  <si>
    <t>Delhi Drives</t>
  </si>
  <si>
    <t xml:space="preserve">Ok work with us ; TO 2700 care off - 4500 Stock 30 cars - need regular follow up </t>
  </si>
  <si>
    <t>Delhi Drives - DL1292</t>
  </si>
  <si>
    <t>DL1293</t>
  </si>
  <si>
    <t>Dcarz</t>
  </si>
  <si>
    <t>Dealer ok work with us ; Stock - 10 Cars , agree to work with us , need regular follow up</t>
  </si>
  <si>
    <t>Dcarz - DL1293</t>
  </si>
  <si>
    <t>DL1294</t>
  </si>
  <si>
    <t>United Cars</t>
  </si>
  <si>
    <t>Dealer said - Up Noida case 12k without seller peshi and Delhi case T/O -2700 careoff case -4500; existing relationship with other agent</t>
  </si>
  <si>
    <t>United Cars - DL1294</t>
  </si>
  <si>
    <t>DL1295</t>
  </si>
  <si>
    <t>Yogesh Car</t>
  </si>
  <si>
    <t>Dealer is not available ; will discuss the cases</t>
  </si>
  <si>
    <t>Yogesh Car - DL1295</t>
  </si>
  <si>
    <t>DL1296</t>
  </si>
  <si>
    <t>Malviya Car Bazar</t>
  </si>
  <si>
    <t xml:space="preserve">Dealer is not available ; existing relationship with other agent, not interested to work with us </t>
  </si>
  <si>
    <t>Malviya Car Bazar - DL1296</t>
  </si>
  <si>
    <t>DL1297</t>
  </si>
  <si>
    <t>Naveen Cars</t>
  </si>
  <si>
    <t xml:space="preserve">Dealer ok work with us ; stock - 25-30 cars / will discuess the cases - interested dealer </t>
  </si>
  <si>
    <t>Naveen Cars - DL1297</t>
  </si>
  <si>
    <t>DL1298</t>
  </si>
  <si>
    <t>Used Car Zone</t>
  </si>
  <si>
    <t xml:space="preserve">Dealer ok work with us ; TO 2700 care off 4500 , will discuss the cases </t>
  </si>
  <si>
    <t>Used Car Zone - DL1298</t>
  </si>
  <si>
    <t>DL1299</t>
  </si>
  <si>
    <t>Deep Motors (Kalkaji)</t>
  </si>
  <si>
    <t xml:space="preserve">Dealer said price issue ; Stock - 20- 25 cars / he is a Dealership + DSA , Meeting required for Tie up </t>
  </si>
  <si>
    <t>Deep Motors (Kalkaji) - DL1299</t>
  </si>
  <si>
    <t>DL1300</t>
  </si>
  <si>
    <t>Dealer ok with us ; Dealer is agree to work with us.</t>
  </si>
  <si>
    <t>Delight Auto - DL1300</t>
  </si>
  <si>
    <t>DL1301</t>
  </si>
  <si>
    <t>High Street Cars</t>
  </si>
  <si>
    <t xml:space="preserve">Price issue and careoff issue ; Meeting Required , potential Dealer, he will not be able to provide the  care off address </t>
  </si>
  <si>
    <t>High Street Cars - DL1301</t>
  </si>
  <si>
    <t>DL1302</t>
  </si>
  <si>
    <t xml:space="preserve">Meeting 11 to 5 all working days </t>
  </si>
  <si>
    <t>Krish Car Zone - DL1302</t>
  </si>
  <si>
    <t>DL1303</t>
  </si>
  <si>
    <t>Balaji Motors</t>
  </si>
  <si>
    <t xml:space="preserve">Abhi kaam slow h, but de denge file </t>
  </si>
  <si>
    <t>Balaji Motors - DL1303</t>
  </si>
  <si>
    <t>DL1304</t>
  </si>
  <si>
    <t>Samarth Motors</t>
  </si>
  <si>
    <t xml:space="preserve">Rate ko leker meeting krne ke lye bol rahe </t>
  </si>
  <si>
    <t>Samarth Motors - DL1304</t>
  </si>
  <si>
    <t>DL1305</t>
  </si>
  <si>
    <t>Allied Cars</t>
  </si>
  <si>
    <t xml:space="preserve">Dealer is not available in office </t>
  </si>
  <si>
    <t>Allied Cars - DL1305</t>
  </si>
  <si>
    <t>DL1306</t>
  </si>
  <si>
    <t xml:space="preserve">Business is very slow koi case aata h to deta hu </t>
  </si>
  <si>
    <t>Lord Krishna Motors - DL1306</t>
  </si>
  <si>
    <t>DL1307</t>
  </si>
  <si>
    <t>Auto Empire</t>
  </si>
  <si>
    <t>Wednesday meeting</t>
  </si>
  <si>
    <t>Auto Empire - DL1307</t>
  </si>
  <si>
    <t>DL1308</t>
  </si>
  <si>
    <t>Already working</t>
  </si>
  <si>
    <t>Motor Worlds - DL1308</t>
  </si>
  <si>
    <t>DL1309</t>
  </si>
  <si>
    <t>Shree Radhe Krishna Motors</t>
  </si>
  <si>
    <t>Rate mene bata diye h bol rahe thik h hum apse contact kr lenge</t>
  </si>
  <si>
    <t>Shree Radhe Krishna Motors - DL1309</t>
  </si>
  <si>
    <t>DL1310</t>
  </si>
  <si>
    <t>Shaswat Insurance &amp; Loan</t>
  </si>
  <si>
    <t xml:space="preserve"> Bol rahe h, File aane do fir deta hu</t>
  </si>
  <si>
    <t>Shaswat Insurance &amp; Loan - DL1310</t>
  </si>
  <si>
    <t>DL1311</t>
  </si>
  <si>
    <t>Gulia Car Zone</t>
  </si>
  <si>
    <t xml:space="preserve">Phne pr baat hui h yash bhaiya abhi bahar gye hue h </t>
  </si>
  <si>
    <t>Gulia Car Zone - DL1311</t>
  </si>
  <si>
    <t>DL1312</t>
  </si>
  <si>
    <t>Wheels &amp; Deals</t>
  </si>
  <si>
    <t>Abhi file ni h hogi yo bula lenge</t>
  </si>
  <si>
    <t>Wheels &amp; Deals - DL1312</t>
  </si>
  <si>
    <t>DL1313</t>
  </si>
  <si>
    <t>Car Collective</t>
  </si>
  <si>
    <t xml:space="preserve">Dealer ok work with us </t>
  </si>
  <si>
    <t>Car Collective - DL1313</t>
  </si>
  <si>
    <t>DL1314</t>
  </si>
  <si>
    <t>Auto Dyansty</t>
  </si>
  <si>
    <t xml:space="preserve">Vimal sir apni team se baat krke call krenge </t>
  </si>
  <si>
    <t>Auto Dyansty - DL1314</t>
  </si>
  <si>
    <t>DL1315</t>
  </si>
  <si>
    <t xml:space="preserve">But rate ke piche bol rahe h ki costing jayda h </t>
  </si>
  <si>
    <t>Abhi Motors - DL1315</t>
  </si>
  <si>
    <t>DL1316</t>
  </si>
  <si>
    <t>Dev Motors</t>
  </si>
  <si>
    <t>Dev Motors - DL1316</t>
  </si>
  <si>
    <t>DL1317</t>
  </si>
  <si>
    <t>Hemkunt Motor And Finance</t>
  </si>
  <si>
    <t>Hemkunt Motor And Finance - DL1317</t>
  </si>
  <si>
    <t>DL1318</t>
  </si>
  <si>
    <t>But abhi kaam slow h file aayengi to de denge</t>
  </si>
  <si>
    <t>Krish Car Zone - DL1318</t>
  </si>
  <si>
    <t>DL1319</t>
  </si>
  <si>
    <t>Abhi file ni h aayegi to de denge</t>
  </si>
  <si>
    <t>Sapna Motors - DL1319</t>
  </si>
  <si>
    <t>DL1320</t>
  </si>
  <si>
    <t xml:space="preserve">Rate thoda thik krne ko bol rahe h, baki me inko convince kr lunga </t>
  </si>
  <si>
    <t>Aman Motors - DL1320</t>
  </si>
  <si>
    <t>DL1321</t>
  </si>
  <si>
    <t>Mohan Morors</t>
  </si>
  <si>
    <t xml:space="preserve">Rate high h bol rahe h </t>
  </si>
  <si>
    <t>Mohan Morors - DL1321</t>
  </si>
  <si>
    <t>DL1322</t>
  </si>
  <si>
    <t xml:space="preserve">Owner bol rahe h abhi koi file aane do fir deta hu </t>
  </si>
  <si>
    <t>Vinayak Motors - DL1322</t>
  </si>
  <si>
    <t>DL1323</t>
  </si>
  <si>
    <t>Shiv Motors</t>
  </si>
  <si>
    <t xml:space="preserve">File de denge, but abhi kaam slow h </t>
  </si>
  <si>
    <t>Shiv Motors - DL1323</t>
  </si>
  <si>
    <t>DL1324</t>
  </si>
  <si>
    <t>Abhi file ni h aayenge to de denge</t>
  </si>
  <si>
    <t>Golden Motors - DL1324</t>
  </si>
  <si>
    <t>DL1325</t>
  </si>
  <si>
    <t>Hari Om Motors</t>
  </si>
  <si>
    <t xml:space="preserve">Rate costing discussion krenge and manager se milne ke lye bol rahe h </t>
  </si>
  <si>
    <t>Hari Om Motors - DL1325</t>
  </si>
  <si>
    <t>DL1326</t>
  </si>
  <si>
    <t>Car Chooice</t>
  </si>
  <si>
    <t xml:space="preserve">Gurgaon kaam start hojaye to call krne ke lye bol rahe h 15 to 20 padi h </t>
  </si>
  <si>
    <t>Car Chooice - DL1326</t>
  </si>
  <si>
    <t>DL1327</t>
  </si>
  <si>
    <t xml:space="preserve">But Gurgaon ki file ke lye bol rahe h </t>
  </si>
  <si>
    <t>Samarth Motors - DL1327</t>
  </si>
  <si>
    <t>DL1328</t>
  </si>
  <si>
    <t>You Drive Me Crazy</t>
  </si>
  <si>
    <t>Owner costing pr baat karenge</t>
  </si>
  <si>
    <t>You Drive Me Crazy - DL1328</t>
  </si>
  <si>
    <t>DL1329</t>
  </si>
  <si>
    <t>Ss Motors</t>
  </si>
  <si>
    <t>Costing ke lye ek baar baat krni h file dene ko ready h</t>
  </si>
  <si>
    <t>Ss Motors - DL1329</t>
  </si>
  <si>
    <t>DL1330</t>
  </si>
  <si>
    <t>Royal Drive</t>
  </si>
  <si>
    <t>Costing high issue</t>
  </si>
  <si>
    <t>Royal Drive - DL1330</t>
  </si>
  <si>
    <t>DL1331</t>
  </si>
  <si>
    <t>Aditi Financial Services</t>
  </si>
  <si>
    <t xml:space="preserve">Abse individual file hume denge </t>
  </si>
  <si>
    <t>Aditi Financial Services - DL1331</t>
  </si>
  <si>
    <t>DL1332</t>
  </si>
  <si>
    <t>Deepak  Motors</t>
  </si>
  <si>
    <t xml:space="preserve">Owner is not at this time </t>
  </si>
  <si>
    <t>Deepak  Motors - DL1332</t>
  </si>
  <si>
    <t>DL1333</t>
  </si>
  <si>
    <t>Benz Motors</t>
  </si>
  <si>
    <t xml:space="preserve">Dealer said I m busy when ever I m free than call u </t>
  </si>
  <si>
    <t>Benz Motors - DL1333</t>
  </si>
  <si>
    <t>DL1334</t>
  </si>
  <si>
    <t>Car Hub</t>
  </si>
  <si>
    <t xml:space="preserve">Owner ne bola h file aayengi to dunga </t>
  </si>
  <si>
    <t>Car Hub - DL1334</t>
  </si>
  <si>
    <t>DL1335</t>
  </si>
  <si>
    <t>Aashirwasd Motors</t>
  </si>
  <si>
    <t>But costing high h</t>
  </si>
  <si>
    <t>Aashirwasd Motors - DL1335</t>
  </si>
  <si>
    <t>DL1336</t>
  </si>
  <si>
    <t>Sagar Motors</t>
  </si>
  <si>
    <t>File ni h a hi hogi to bula lenge</t>
  </si>
  <si>
    <t>Sagar Motors - DL1336</t>
  </si>
  <si>
    <t>DL1337</t>
  </si>
  <si>
    <t>Fusion Cars</t>
  </si>
  <si>
    <t xml:space="preserve">Total luxury cars h sir state noc ke cases jayda aate h </t>
  </si>
  <si>
    <t>Fusion Cars - DL1337</t>
  </si>
  <si>
    <t>DL1338</t>
  </si>
  <si>
    <t>Galaxy Auto</t>
  </si>
  <si>
    <t xml:space="preserve">Abhi phele wali file complete krvao fir denge </t>
  </si>
  <si>
    <t>Galaxy Auto - DL1338</t>
  </si>
  <si>
    <t>DL1339</t>
  </si>
  <si>
    <t>File denge monday tuesday tak</t>
  </si>
  <si>
    <t>Driven Wheels - DL1339</t>
  </si>
  <si>
    <t>DL1340</t>
  </si>
  <si>
    <t xml:space="preserve">Owner bol rahe koi abhi individual file aane de fir deta hu </t>
  </si>
  <si>
    <t>Krish Car Zone - DL1340</t>
  </si>
  <si>
    <t>DL1341</t>
  </si>
  <si>
    <t xml:space="preserve">Bol rahe h abhi aane do file fir deta hu </t>
  </si>
  <si>
    <t>Auto Empire - DL1341</t>
  </si>
  <si>
    <t>DL1342</t>
  </si>
  <si>
    <t>Abhi file ni yaha</t>
  </si>
  <si>
    <t>Discovery Cars - DL1342</t>
  </si>
  <si>
    <t>DL1343</t>
  </si>
  <si>
    <t>Kapoor Motors And Properties - DL1098</t>
  </si>
  <si>
    <t>DL1344</t>
  </si>
  <si>
    <t>Aggarwal motors</t>
  </si>
  <si>
    <t>Lalit</t>
  </si>
  <si>
    <t>Greater noida - Alpha 1</t>
  </si>
  <si>
    <t>https://drive.google.com/open?id=1-47CfffYuGzGZVxJMcPAy0wJJ1XkApeo</t>
  </si>
  <si>
    <t xml:space="preserve">Dealer said that humare vendor fix hai wahi sey kaam karayengay </t>
  </si>
  <si>
    <t>Aggarwal motors - DL1344</t>
  </si>
  <si>
    <t>DL1345</t>
  </si>
  <si>
    <t xml:space="preserve">Ganpati Motors </t>
  </si>
  <si>
    <t>Piyush Singhal</t>
  </si>
  <si>
    <t>Alfa 1 Gr. Noida</t>
  </si>
  <si>
    <t>https://drive.google.com/open?id=1wHw1xCB6XSyb88Ayt0N4NH0KRUXL9-So</t>
  </si>
  <si>
    <t>Dealer give us farukhabad noc case</t>
  </si>
  <si>
    <t>Ganpati Motors  - DL1345</t>
  </si>
  <si>
    <t>DL1346</t>
  </si>
  <si>
    <t xml:space="preserve">Drona motors </t>
  </si>
  <si>
    <t>Krishna kumar</t>
  </si>
  <si>
    <t>Greater noida - alpha 1</t>
  </si>
  <si>
    <t>https://drive.google.com/open?id=1LufewP_gYIpVEhsGc9kyQrYku_bRgEBQ</t>
  </si>
  <si>
    <t>Owner said that he is willing to deal with the aligned person only.</t>
  </si>
  <si>
    <t>Drona motors  - DL1346</t>
  </si>
  <si>
    <t>DL1347</t>
  </si>
  <si>
    <t>Adharshiya motors - DL1174</t>
  </si>
  <si>
    <t>DL1348</t>
  </si>
  <si>
    <t>A &amp; A motors - DL1172</t>
  </si>
  <si>
    <t xml:space="preserve">Noida </t>
  </si>
  <si>
    <t>DL1349</t>
  </si>
  <si>
    <t xml:space="preserve">Jai baba motors </t>
  </si>
  <si>
    <t>Anil</t>
  </si>
  <si>
    <t xml:space="preserve">Nehru nagar </t>
  </si>
  <si>
    <t>https://drive.google.com/open?id=1k2_gaD77ejL4IBxxN8OHh7XVgitn5GBr</t>
  </si>
  <si>
    <t>Jai baba motors  - DL1349</t>
  </si>
  <si>
    <t>DL1350</t>
  </si>
  <si>
    <t>DS motors</t>
  </si>
  <si>
    <t>Ankur</t>
  </si>
  <si>
    <t>Nehru nagar</t>
  </si>
  <si>
    <t>https://drive.google.com/open?id=1-GpYsn2niXxx_SkKKqrBN2nmyhmYVzJN</t>
  </si>
  <si>
    <t>Owner not available had words with showroom manager. Interested for DL cases</t>
  </si>
  <si>
    <t>DS motors - DL1350</t>
  </si>
  <si>
    <t>DL1351</t>
  </si>
  <si>
    <t xml:space="preserve">Car sapna Mahindra x-mart </t>
  </si>
  <si>
    <t>Merut road</t>
  </si>
  <si>
    <t>https://drive.google.com/open?id=1bdjcYtcPotSDdK010l_eHHBFotXSkPXI</t>
  </si>
  <si>
    <t xml:space="preserve">Onboard very soon </t>
  </si>
  <si>
    <t>Car sapna Mahindra x-mart  - DL1351</t>
  </si>
  <si>
    <t>DL1352</t>
  </si>
  <si>
    <t>Kumar car palace - DL1177</t>
  </si>
  <si>
    <t>DL1353</t>
  </si>
  <si>
    <t xml:space="preserve">Palak motors </t>
  </si>
  <si>
    <t>https://drive.google.com/open?id=10RaNWRwbxVcOQKk0s8Kr6QxsCtPW8UTz</t>
  </si>
  <si>
    <t xml:space="preserve">Not interested price issue </t>
  </si>
  <si>
    <t>Palak motors  - DL1353</t>
  </si>
  <si>
    <t>DL1354</t>
  </si>
  <si>
    <t>Royal motors - DL1178</t>
  </si>
  <si>
    <t>DL1355</t>
  </si>
  <si>
    <t>Motor Mart - DL1093</t>
  </si>
  <si>
    <t xml:space="preserve">Lohia nagar </t>
  </si>
  <si>
    <t>DL1356</t>
  </si>
  <si>
    <t>Perfect Choice - DL1048</t>
  </si>
  <si>
    <t>Lohia nay</t>
  </si>
  <si>
    <t>DL1357</t>
  </si>
  <si>
    <t>lav.kush@themotorpedia.com</t>
  </si>
  <si>
    <t>DRIVEN WHEELS</t>
  </si>
  <si>
    <t xml:space="preserve">GAURAV </t>
  </si>
  <si>
    <t>SECTOR-57</t>
  </si>
  <si>
    <t>https://drive.google.com/open?id=1ASTKK0XByZ1jtzZa3TCi5oSrXnwexUA-</t>
  </si>
  <si>
    <t>NA</t>
  </si>
  <si>
    <t>DRIVEN WHEELS - DL1357</t>
  </si>
  <si>
    <t>DL1358</t>
  </si>
  <si>
    <t xml:space="preserve">Speed Motors </t>
  </si>
  <si>
    <t xml:space="preserve">Anil sagar </t>
  </si>
  <si>
    <t xml:space="preserve">Patel Nagar </t>
  </si>
  <si>
    <t>https://drive.google.com/open?id=1xfvSZK4zeU4gaZCRAi8xS3RbHQhO7qvu</t>
  </si>
  <si>
    <t>Speed Motors  - DL1358</t>
  </si>
  <si>
    <t>DL1359</t>
  </si>
  <si>
    <t>Next Cars - DL1122</t>
  </si>
  <si>
    <t xml:space="preserve">Give us non ncr up cases </t>
  </si>
  <si>
    <t>DL1360</t>
  </si>
  <si>
    <t>Car veda - DL1161</t>
  </si>
  <si>
    <t>DL1361</t>
  </si>
  <si>
    <t>Pre owned car VW NCR</t>
  </si>
  <si>
    <t>Manish</t>
  </si>
  <si>
    <t xml:space="preserve">New aryaa Nagar </t>
  </si>
  <si>
    <t>https://drive.google.com/open?id=1xvEme7tL1Rfh7UjGv7L6jObQtezRUrXp</t>
  </si>
  <si>
    <t>Authorised person not available.</t>
  </si>
  <si>
    <t>Pre owned car VW NCR - DL1361</t>
  </si>
  <si>
    <t>DL1362</t>
  </si>
  <si>
    <t>Raja Car Bazaar - DL1061</t>
  </si>
  <si>
    <t>New arya nagar</t>
  </si>
  <si>
    <t>DL1363</t>
  </si>
  <si>
    <t>Balaji motors</t>
  </si>
  <si>
    <t>https://drive.google.com/open?id=19KWDNk9soLOwgCFvmWfcPO0Bpw4gVfmV</t>
  </si>
  <si>
    <t>Interested in up and hr cases</t>
  </si>
  <si>
    <t>Balaji motors - DL1363</t>
  </si>
  <si>
    <t>DL1364</t>
  </si>
  <si>
    <t>Sehgal Motors</t>
  </si>
  <si>
    <t>Parveen sehgal</t>
  </si>
  <si>
    <t>https://drive.google.com/open?id=1Y6y7B4JEKbtlbCf2E_ZstnLAIY_uwAaI</t>
  </si>
  <si>
    <t>Sehgal Motors - DL1364</t>
  </si>
  <si>
    <t>DL1365</t>
  </si>
  <si>
    <t>Baba Cars - DL1030</t>
  </si>
  <si>
    <t>DL1366</t>
  </si>
  <si>
    <t>Car and Bike SGA &amp; SERVICE</t>
  </si>
  <si>
    <t>SAJID</t>
  </si>
  <si>
    <t>Plot # GP 51-A, Sukhrali Enclave, Sector 18, Gurugram, Haryana 122001</t>
  </si>
  <si>
    <t>https://drive.google.com/open?id=1rlYazJqiJqsBMvuivXkURno-AjT5bdjT</t>
  </si>
  <si>
    <t>Car and Bike SGA &amp; SERVICE - DL1366</t>
  </si>
  <si>
    <t>DL1367</t>
  </si>
  <si>
    <t>Goldy motors</t>
  </si>
  <si>
    <t>Geeta colony</t>
  </si>
  <si>
    <t>https://drive.google.com/open?id=1WT4EEvb3WyI9o7SJMIx0TPdrQ1SbHg8z</t>
  </si>
  <si>
    <t>Interested for hr cases</t>
  </si>
  <si>
    <t>Goldy motors - DL1367</t>
  </si>
  <si>
    <t>DL1368</t>
  </si>
  <si>
    <t>Dream cars and homes</t>
  </si>
  <si>
    <t>Jagjeet singh</t>
  </si>
  <si>
    <t>https://drive.google.com/open?id=1n-p_7T0PJbBJzlrM30WBvU_ajLADpa6V</t>
  </si>
  <si>
    <t>Owner nit available meet with brother interested for hr numbers</t>
  </si>
  <si>
    <t>Dream cars and homes - DL1368</t>
  </si>
  <si>
    <t>DL1369</t>
  </si>
  <si>
    <t xml:space="preserve">Galaxy motors </t>
  </si>
  <si>
    <t>Preet</t>
  </si>
  <si>
    <t xml:space="preserve">Geeta colony </t>
  </si>
  <si>
    <t>https://drive.google.com/open?id=1AgjsVbVHeTNU_BAxa1APnhPIdwC8xsSk</t>
  </si>
  <si>
    <t xml:space="preserve">He give us hr number cases </t>
  </si>
  <si>
    <t>Galaxy motors  - DL1369</t>
  </si>
  <si>
    <t>DL1370</t>
  </si>
  <si>
    <t>Jhancar finance</t>
  </si>
  <si>
    <t>Charanpreet singh</t>
  </si>
  <si>
    <t>Shalimar bagh</t>
  </si>
  <si>
    <t>https://drive.google.com/open?id=1ITKKT7xf9Vy8gfaQNscXl9Woj-xUtH32</t>
  </si>
  <si>
    <t>Jhancar finance - DL1370</t>
  </si>
  <si>
    <t>DL1371</t>
  </si>
  <si>
    <t xml:space="preserve">Monty motors </t>
  </si>
  <si>
    <t xml:space="preserve">Monty </t>
  </si>
  <si>
    <t>https://drive.google.com/open?id=1tfL5xJQrHHpZElTom4jkIwOmYzK9xTe-</t>
  </si>
  <si>
    <t xml:space="preserve">Onboard with us very soon </t>
  </si>
  <si>
    <t>Monty motors  - DL1371</t>
  </si>
  <si>
    <t>DL1372</t>
  </si>
  <si>
    <t>Chhabra motors</t>
  </si>
  <si>
    <t>Rajesh chhabra</t>
  </si>
  <si>
    <t>https://drive.google.com/open?id=1T64emgiqEU6zQhKyXl5RDSt1gtfQIQcr</t>
  </si>
  <si>
    <t>Interested for HR cases</t>
  </si>
  <si>
    <t>Chhabra motors - DL1372</t>
  </si>
  <si>
    <t>DL1373</t>
  </si>
  <si>
    <t xml:space="preserve">Satguru motors </t>
  </si>
  <si>
    <t>vimal</t>
  </si>
  <si>
    <t>https://drive.google.com/open?id=1NT_gvxruDeD6PPnDazavtZ4baSJ-Js3g</t>
  </si>
  <si>
    <t xml:space="preserve">Onboard soon ref. Dealer </t>
  </si>
  <si>
    <t>Satguru motors  - DL1373</t>
  </si>
  <si>
    <t>DL1374</t>
  </si>
  <si>
    <t xml:space="preserve">Daman motors and associates </t>
  </si>
  <si>
    <t>Soni</t>
  </si>
  <si>
    <t>https://drive.google.com/open?id=1ObOT6ibOKNF5WFOoG4OZkP3p3SMaZ0N2</t>
  </si>
  <si>
    <t>Daman motors and associates  - DL1374</t>
  </si>
  <si>
    <t>DL1375</t>
  </si>
  <si>
    <t>Cars Lelo - DL1094</t>
  </si>
  <si>
    <t>DL1376</t>
  </si>
  <si>
    <t>Gurunanak motors</t>
  </si>
  <si>
    <t xml:space="preserve">Ajeet Singh </t>
  </si>
  <si>
    <t>https://drive.google.com/open?id=1ah6tgZop3ytGJ-rtokyxHZDblDv4u9bo</t>
  </si>
  <si>
    <t>He gave us case very soon only HR and UP</t>
  </si>
  <si>
    <t>Gurunanak motors - DL1376</t>
  </si>
  <si>
    <t>DL1377</t>
  </si>
  <si>
    <t xml:space="preserve">Jiya cars and properties </t>
  </si>
  <si>
    <t>Jatin ahuja</t>
  </si>
  <si>
    <t>https://drive.google.com/open?id=1AyDzmRePRmx5YxOogH7wboCxuAGT4RRo</t>
  </si>
  <si>
    <t>Interested for HR number</t>
  </si>
  <si>
    <t>Jiya cars and properties  - DL1377</t>
  </si>
  <si>
    <t>DL1378</t>
  </si>
  <si>
    <t>Kwatra Motors - DL1096</t>
  </si>
  <si>
    <t xml:space="preserve">Moti Nagar </t>
  </si>
  <si>
    <t>DL1379</t>
  </si>
  <si>
    <t xml:space="preserve">Batra motors </t>
  </si>
  <si>
    <t>Himakshu</t>
  </si>
  <si>
    <t>https://drive.google.com/open?id=1EW0rZWf23IrmufKX0YMl5gbULypwNjMJ</t>
  </si>
  <si>
    <t xml:space="preserve">He gave us only NOC case </t>
  </si>
  <si>
    <t>Batra motors  - DL1379</t>
  </si>
  <si>
    <t>DL1380</t>
  </si>
  <si>
    <t>Khanna motors</t>
  </si>
  <si>
    <t>Mohit khanna</t>
  </si>
  <si>
    <t>https://drive.google.com/open?id=1GiTzCt7AIWcGaoc_mzVBrUXGHc9gZslY</t>
  </si>
  <si>
    <t xml:space="preserve">Interested will give cases soon as discussed </t>
  </si>
  <si>
    <t>Khanna motors - DL1380</t>
  </si>
  <si>
    <t>DL1381</t>
  </si>
  <si>
    <t xml:space="preserve">Royal motors </t>
  </si>
  <si>
    <t>Abc</t>
  </si>
  <si>
    <t>https://drive.google.com/open?id=1zOt_1h0PBLvwMOO4Ersf1vA7rGbRF8UA</t>
  </si>
  <si>
    <t>Royal motors  - DL1381</t>
  </si>
  <si>
    <t>DL1382</t>
  </si>
  <si>
    <t xml:space="preserve">Gurukirpa motors and properties </t>
  </si>
  <si>
    <t>Jugander singh</t>
  </si>
  <si>
    <t>https://drive.google.com/open?id=1SJF9j20CfBKi3yclari4zffgQweTjkVc</t>
  </si>
  <si>
    <t>Gurukirpa motors and properties  - DL1382</t>
  </si>
  <si>
    <t>DL1383</t>
  </si>
  <si>
    <t xml:space="preserve">Divya motors </t>
  </si>
  <si>
    <t xml:space="preserve">Jugal </t>
  </si>
  <si>
    <t>https://drive.google.com/open?id=1QnDHTaUaB8RSTlIRcNq76QG1zvWK2oFd</t>
  </si>
  <si>
    <t>Only NOC cases he will give us</t>
  </si>
  <si>
    <t>Divya motors  - DL1383</t>
  </si>
  <si>
    <t>DL1384</t>
  </si>
  <si>
    <t xml:space="preserve">Mac </t>
  </si>
  <si>
    <t>Rajat bhola</t>
  </si>
  <si>
    <t>Karkardooma</t>
  </si>
  <si>
    <t>https://drive.google.com/open?id=1GXym6-BDOuiIhEdO_T_6ai0wjBOx1YMn</t>
  </si>
  <si>
    <t>Interested as said that will give the case soon</t>
  </si>
  <si>
    <t>Mac  - DL1384</t>
  </si>
  <si>
    <t>DL1385</t>
  </si>
  <si>
    <t>parveen.shekhawat@themotorpedia.com</t>
  </si>
  <si>
    <t>East delhi finlease company</t>
  </si>
  <si>
    <t>Sandeep gupta</t>
  </si>
  <si>
    <t>Shakarpur</t>
  </si>
  <si>
    <t>https://drive.google.com/open?id=1NNHGb9Sj0Md0PRpc2PbpgIcybpbDNAgz</t>
  </si>
  <si>
    <t>https://drive.google.com/open?id=1lCkeqFYkYPtQWuCT33TAYX7iHQbSs-pk</t>
  </si>
  <si>
    <t>East delhi finlease company - DL1385</t>
  </si>
  <si>
    <t>DL1386</t>
  </si>
  <si>
    <t>Yocarz</t>
  </si>
  <si>
    <t>https://drive.google.com/open?id=1Xqnn6Xlj6bOj91o817CuSUxhb3NI343h</t>
  </si>
  <si>
    <t>na</t>
  </si>
  <si>
    <t>Yocarz - DL1386</t>
  </si>
  <si>
    <t>DL1387</t>
  </si>
  <si>
    <t>Car palace Sagar</t>
  </si>
  <si>
    <t>Sagar Saluja</t>
  </si>
  <si>
    <t>Sushant Lok-II, Block G, Sushant Lok 2, Sector 57, Gurugram, Haryana 122002</t>
  </si>
  <si>
    <t>https://drive.google.com/open?id=1WpPgrBVLKGnMuL6ocjx5cotm0DO6vYsj</t>
  </si>
  <si>
    <t>Car palace Sagar - DL1387</t>
  </si>
  <si>
    <t>DL1388</t>
  </si>
  <si>
    <t>Ganpati motors worldmark</t>
  </si>
  <si>
    <t>main road, opposite worldmark, Sector 64, Gurugram, Haryana 122101</t>
  </si>
  <si>
    <t>https://drive.google.com/open?id=1td7E8deivjHlQezE1uPWrFvODuxoYTGM</t>
  </si>
  <si>
    <t>Ganpati motors worldmark - DL1388</t>
  </si>
  <si>
    <t>DL1389</t>
  </si>
  <si>
    <t>Krishna cars</t>
  </si>
  <si>
    <t>Krishna</t>
  </si>
  <si>
    <t>Shop No 345/2, Firoz Gandhi Colony, Esi Hospitel, Gurugram, NCR, Region, Haryana 122001</t>
  </si>
  <si>
    <t>https://drive.google.com/open?id=1A-983G53z-5pLVMicIbivVWp_tiN6jrI</t>
  </si>
  <si>
    <t>Krishna cars - DL1389</t>
  </si>
  <si>
    <t>DL1390</t>
  </si>
  <si>
    <t>Pulkeet Ji</t>
  </si>
  <si>
    <t>B-88, Central Auto Market, Block B, Sector 16, Noida, Uttar Pradesh 201301</t>
  </si>
  <si>
    <t>https://drive.google.com/open?id=1IJhqrKm9yih4o0_JZtUJjVAXr5JkRdLD</t>
  </si>
  <si>
    <t>Noida car ghar - DL1390</t>
  </si>
  <si>
    <t>DL1391</t>
  </si>
  <si>
    <t>RG motors</t>
  </si>
  <si>
    <t>Gautam</t>
  </si>
  <si>
    <t>https://drive.google.com/open?id=1IgiIYOtvc-tiVDeufXUL7SkqBIWMTabq</t>
  </si>
  <si>
    <t>Owner said that his son dealt with rto cases who is not available but he said he is interested for the services.</t>
  </si>
  <si>
    <t>RG motors - DL1391</t>
  </si>
  <si>
    <t>DL1392</t>
  </si>
  <si>
    <t>Carz n wheel</t>
  </si>
  <si>
    <t xml:space="preserve">Jitender </t>
  </si>
  <si>
    <t>https://drive.google.com/open?id=1yq_28E4Ccmulf4bPubOH_qDaGpcNORJu</t>
  </si>
  <si>
    <t xml:space="preserve">Only noc and HR cases </t>
  </si>
  <si>
    <t>Carz n wheel - DL1392</t>
  </si>
  <si>
    <t>DL1393</t>
  </si>
  <si>
    <t>Luxmi cars cosmo</t>
  </si>
  <si>
    <t>Shop No G40 and G41, Spaze Business Park, Badshahpur, Sector 66, Gurugram, Haryana, 122102</t>
  </si>
  <si>
    <t>https://drive.google.com/open?id=1bUaFlxwrVfnkIjozb-K3STN88w92E4_M</t>
  </si>
  <si>
    <t>Luxmi cars cosmo - DL1393</t>
  </si>
  <si>
    <t>DL1394</t>
  </si>
  <si>
    <t>Hardeep singh</t>
  </si>
  <si>
    <t>https://drive.google.com/open?id=1muS3RzgmG7Jf5--ZktiUOr1-72uObGd4</t>
  </si>
  <si>
    <t>Goldy motors - DL1394</t>
  </si>
  <si>
    <t>DL1395</t>
  </si>
  <si>
    <t xml:space="preserve">Jbm motors </t>
  </si>
  <si>
    <t>Tarun Bhatia</t>
  </si>
  <si>
    <t xml:space="preserve">Karkardooma </t>
  </si>
  <si>
    <t>https://drive.google.com/open?id=1VQXU9jzaoMiO3ObIwGZU1Y-Hvy9umwx6</t>
  </si>
  <si>
    <t xml:space="preserve">He give us HR number cases </t>
  </si>
  <si>
    <t>Jbm motors  - DL1395</t>
  </si>
  <si>
    <t>DL1396</t>
  </si>
  <si>
    <t>Harkaran motors</t>
  </si>
  <si>
    <t>Prince</t>
  </si>
  <si>
    <t>https://drive.google.com/open?id=1JOSREA7_s_A7x0vBUen12QrT_7RUm_3z</t>
  </si>
  <si>
    <t>Harkaran motors - DL1396</t>
  </si>
  <si>
    <t>DL1397</t>
  </si>
  <si>
    <t xml:space="preserve">Friends motors </t>
  </si>
  <si>
    <t>Bhola</t>
  </si>
  <si>
    <t>https://drive.google.com/open?id=1jAy0WzEWCNuJJClwgV-sJemVK6mes1as</t>
  </si>
  <si>
    <t xml:space="preserve">Only HR up cases </t>
  </si>
  <si>
    <t>Friends motors  - DL1397</t>
  </si>
  <si>
    <t>DL1398</t>
  </si>
  <si>
    <t>Punjab motors</t>
  </si>
  <si>
    <t>Tinku</t>
  </si>
  <si>
    <t>https://drive.google.com/open?id=195U25eqHS44QdEMpaeNLxxG6OZ51dIiu</t>
  </si>
  <si>
    <t>Punjab motors - DL1398</t>
  </si>
  <si>
    <t>DL1399</t>
  </si>
  <si>
    <t xml:space="preserve">Tinku </t>
  </si>
  <si>
    <t>https://drive.google.com/open?id=1TooAmFYX866KbMKHGctxnP3ALAbKXUUA</t>
  </si>
  <si>
    <t xml:space="preserve">Dealer not available </t>
  </si>
  <si>
    <t>Monty motors  - DL1399</t>
  </si>
  <si>
    <t>DL1400</t>
  </si>
  <si>
    <t xml:space="preserve">RS motors and properties </t>
  </si>
  <si>
    <t>Gulshan</t>
  </si>
  <si>
    <t>https://drive.google.com/open?id=1SdPX4aEGDHvbYdmm1bg4iVoT5hP6_F-N</t>
  </si>
  <si>
    <t>RS motors and properties  - DL1400</t>
  </si>
  <si>
    <t>DL1401</t>
  </si>
  <si>
    <t xml:space="preserve">Jai Durga motors </t>
  </si>
  <si>
    <t>Vinod</t>
  </si>
  <si>
    <t>https://drive.google.com/open?id=1_zjSGwaYlvxklJ6fHPMOfvODNqedSOVm</t>
  </si>
  <si>
    <t xml:space="preserve">Interested dealer </t>
  </si>
  <si>
    <t>Jai Durga motors  - DL1401</t>
  </si>
  <si>
    <t>DL1402</t>
  </si>
  <si>
    <t xml:space="preserve">Binny motors and properties </t>
  </si>
  <si>
    <t>Gagandeep</t>
  </si>
  <si>
    <t>https://drive.google.com/open?id=1lMu4uiNufPm_4qOgR0QUhfmVae6k6c89</t>
  </si>
  <si>
    <t>Interested for UP and HR cases</t>
  </si>
  <si>
    <t>Binny motors and properties  - DL1402</t>
  </si>
  <si>
    <t>DL1403</t>
  </si>
  <si>
    <t xml:space="preserve">Sachin motors </t>
  </si>
  <si>
    <t>https://drive.google.com/open?id=1z_FCAhaTJR3fi6Q9dT7sqCe3qgxOraRv</t>
  </si>
  <si>
    <t xml:space="preserve">Onboard very soon. @ jiya touch with this dealer </t>
  </si>
  <si>
    <t>Sachin motors  - DL1403</t>
  </si>
  <si>
    <t>DL1404</t>
  </si>
  <si>
    <t xml:space="preserve">Raj nagar extension </t>
  </si>
  <si>
    <t>DL1405</t>
  </si>
  <si>
    <t xml:space="preserve">Ekam motors </t>
  </si>
  <si>
    <t>Twinkle</t>
  </si>
  <si>
    <t>https://drive.google.com/open?id=12kdsUphMAfj43TaIDFAk5Q2TCkp6PmcW</t>
  </si>
  <si>
    <t xml:space="preserve">Dealer not available. </t>
  </si>
  <si>
    <t>Ekam motors  - DL1405</t>
  </si>
  <si>
    <t>DL1406</t>
  </si>
  <si>
    <t>Motor mart raj nagar ext</t>
  </si>
  <si>
    <t>Akhil verma</t>
  </si>
  <si>
    <t>https://drive.google.com/open?id=1QAi2tgfnCFDfhZYf1OFSN5As7jOmLDBf</t>
  </si>
  <si>
    <t>Interested for work with us provide an HR 26 case soon</t>
  </si>
  <si>
    <t>Motor mart raj nagar ext - DL1406</t>
  </si>
  <si>
    <t>DL1407</t>
  </si>
  <si>
    <t xml:space="preserve">The car point </t>
  </si>
  <si>
    <t>Bharat bhayana</t>
  </si>
  <si>
    <t>https://drive.google.com/open?id=1sX_jkhh8d5HJh9faUGc9eeCBGcMuE8XI</t>
  </si>
  <si>
    <t xml:space="preserve">Onboard very soon only ncr cases </t>
  </si>
  <si>
    <t>The car point  - DL1407</t>
  </si>
  <si>
    <t>DL1408</t>
  </si>
  <si>
    <t xml:space="preserve">Khanna motors </t>
  </si>
  <si>
    <t>Khanna</t>
  </si>
  <si>
    <t>Rohino</t>
  </si>
  <si>
    <t>https://drive.google.com/open?id=1Oo9U5tSt1vRTYGX0jerJX4DfhexjuJVN</t>
  </si>
  <si>
    <t xml:space="preserve">Only up and HR cases </t>
  </si>
  <si>
    <t>Khanna motors  - DL1408</t>
  </si>
  <si>
    <t>DL1409</t>
  </si>
  <si>
    <t xml:space="preserve">Car factory </t>
  </si>
  <si>
    <t>Dilkirat singh</t>
  </si>
  <si>
    <t>https://drive.google.com/open?id=1gnP-fTusukyheSHAhQxZdSqRaKvV3JGj</t>
  </si>
  <si>
    <t xml:space="preserve">Dealer onboard very soon </t>
  </si>
  <si>
    <t>Car factory  - DL1409</t>
  </si>
  <si>
    <t>DL1410</t>
  </si>
  <si>
    <t>DL1411</t>
  </si>
  <si>
    <t xml:space="preserve">Meerut road </t>
  </si>
  <si>
    <t>DL1412</t>
  </si>
  <si>
    <t xml:space="preserve">New arya nagar </t>
  </si>
  <si>
    <t>DL1413</t>
  </si>
  <si>
    <t>DL1414</t>
  </si>
  <si>
    <t>DL1415</t>
  </si>
  <si>
    <t>DL1416</t>
  </si>
  <si>
    <t>DL1417</t>
  </si>
  <si>
    <t>DL1418</t>
  </si>
  <si>
    <t>Daman motors and associates - DL1374</t>
  </si>
  <si>
    <t>DL1419</t>
  </si>
  <si>
    <t>Monty motors - DL1399</t>
  </si>
  <si>
    <t>DL1420</t>
  </si>
  <si>
    <t>DL1421</t>
  </si>
  <si>
    <t>Satguru motors - DL1373</t>
  </si>
  <si>
    <t>DL1422</t>
  </si>
  <si>
    <t>Gurukirpa motors and properties - DL1382</t>
  </si>
  <si>
    <t>DL1423</t>
  </si>
  <si>
    <t>DL1424</t>
  </si>
  <si>
    <t>Khanna motors - DL1408</t>
  </si>
  <si>
    <t>DL1425</t>
  </si>
  <si>
    <t>DL1426</t>
  </si>
  <si>
    <t>Batra motors - DL1379</t>
  </si>
  <si>
    <t>DL1427</t>
  </si>
  <si>
    <t>DL1428</t>
  </si>
  <si>
    <t>Sai car bazar</t>
  </si>
  <si>
    <t>SK yadav</t>
  </si>
  <si>
    <t>Dilshad garden</t>
  </si>
  <si>
    <t>https://drive.google.com/open?id=1tTByRk2ABeceG2X4Kb97iV-32gLWfw9E</t>
  </si>
  <si>
    <t>Interested for UP non ncr cases</t>
  </si>
  <si>
    <t>Sai car bazar - DL1428</t>
  </si>
  <si>
    <t>DL1429</t>
  </si>
  <si>
    <t xml:space="preserve">Shakti motors </t>
  </si>
  <si>
    <t>Gopal sharma</t>
  </si>
  <si>
    <t xml:space="preserve">Dilshad garden </t>
  </si>
  <si>
    <t>https://drive.google.com/open?id=1o_RMXSW8U0VEK9r8XYXLHeipRvibUyIE</t>
  </si>
  <si>
    <t xml:space="preserve">He give us hr and up cases </t>
  </si>
  <si>
    <t>Shakti motors  - DL1429</t>
  </si>
  <si>
    <t>DL1430</t>
  </si>
  <si>
    <t xml:space="preserve">Rishabh motors </t>
  </si>
  <si>
    <t>Rishabh</t>
  </si>
  <si>
    <t>https://drive.google.com/open?id=1ax17efW3q7vLxZo6PuuMTkH0QDZzzIez</t>
  </si>
  <si>
    <t>Interested for UP cases only</t>
  </si>
  <si>
    <t>Rishabh motors  - DL1430</t>
  </si>
  <si>
    <t>DL1431</t>
  </si>
  <si>
    <t xml:space="preserve">Shri shayam motors </t>
  </si>
  <si>
    <t xml:space="preserve">Devender </t>
  </si>
  <si>
    <t>https://drive.google.com/open?id=1P3gAANczl7lukv8Fs_zJ7OaNYV7ghr0k</t>
  </si>
  <si>
    <t>Shri shayam motors  - DL1431</t>
  </si>
  <si>
    <t>DL1432</t>
  </si>
  <si>
    <t xml:space="preserve">A one motors </t>
  </si>
  <si>
    <t>Sumit jain</t>
  </si>
  <si>
    <t>https://drive.google.com/open?id=1wIJKB8_Fs5jhtHJGFSaQdvgMVHfSRoRL</t>
  </si>
  <si>
    <t>Discuss with his big brother and update us asap</t>
  </si>
  <si>
    <t>A one motors  - DL1432</t>
  </si>
  <si>
    <t>DL1433</t>
  </si>
  <si>
    <t xml:space="preserve">Raghav motors </t>
  </si>
  <si>
    <t>Pawan raghav</t>
  </si>
  <si>
    <t>https://drive.google.com/open?id=1oBTymILYfDl-YXIYn73qind4Lwtcap6k</t>
  </si>
  <si>
    <t>Raghav motors  - DL1433</t>
  </si>
  <si>
    <t>DL1434</t>
  </si>
  <si>
    <t xml:space="preserve">Saya </t>
  </si>
  <si>
    <t xml:space="preserve">Jatin </t>
  </si>
  <si>
    <t>https://drive.google.com/open?id=1q2z0ZfFri7vZI5asOtbKKvZGVxLNJ3CO</t>
  </si>
  <si>
    <t>Saya  - DL1434</t>
  </si>
  <si>
    <t>DL1435</t>
  </si>
  <si>
    <t>Rashi motors</t>
  </si>
  <si>
    <t>Dilshad gardey</t>
  </si>
  <si>
    <t>https://drive.google.com/open?id=1huPJfllXDifayEGvELuBuJLrnzmSO1BX</t>
  </si>
  <si>
    <t>Interested for UP non ncr rto only</t>
  </si>
  <si>
    <t>Rashi motors - DL1435</t>
  </si>
  <si>
    <t>DL1436</t>
  </si>
  <si>
    <t xml:space="preserve">OLX autos Balaji motors </t>
  </si>
  <si>
    <t>Himanshu</t>
  </si>
  <si>
    <t>https://drive.google.com/open?id=1r7kTdWGCvJtplZLKQVFl-SwTRjzFV5O-</t>
  </si>
  <si>
    <t>Contact person not available call him back after 3days</t>
  </si>
  <si>
    <t>OLX autos Balaji motors  - DL1436</t>
  </si>
  <si>
    <t>DL1437</t>
  </si>
  <si>
    <t>All time motors</t>
  </si>
  <si>
    <t>Shailly</t>
  </si>
  <si>
    <t>https://drive.google.com/open?id=1toltIepv2IXDxNoBY0COLcrbW3SVx9BR</t>
  </si>
  <si>
    <t>All time motors - DL1437</t>
  </si>
  <si>
    <t>DL1438</t>
  </si>
  <si>
    <t xml:space="preserve">Jai sai motors </t>
  </si>
  <si>
    <t>Sanjay kumar</t>
  </si>
  <si>
    <t>https://drive.google.com/open?id=12dh-gPPX65eKpfEu_FtMpEpSJIA7ioKs</t>
  </si>
  <si>
    <t xml:space="preserve">Interested for DL cases </t>
  </si>
  <si>
    <t>Jai sai motors  - DL1438</t>
  </si>
  <si>
    <t>DL1439</t>
  </si>
  <si>
    <t xml:space="preserve">Sai car world </t>
  </si>
  <si>
    <t xml:space="preserve">Aman </t>
  </si>
  <si>
    <t>https://drive.google.com/open?id=1rOahx2dCE66KcaSUkGBBCELFtOx3bSGf</t>
  </si>
  <si>
    <t xml:space="preserve">Only ncr cases </t>
  </si>
  <si>
    <t>Sai car world  - DL1439</t>
  </si>
  <si>
    <t>DL1440</t>
  </si>
  <si>
    <t xml:space="preserve">Malik car world </t>
  </si>
  <si>
    <t xml:space="preserve">Anish </t>
  </si>
  <si>
    <t xml:space="preserve">Sahibabad </t>
  </si>
  <si>
    <t>https://drive.google.com/open?id=1zXjo6unOIacI9xj9_FcTm9xBaY-3BlRT</t>
  </si>
  <si>
    <t>Malik car world  - DL1440</t>
  </si>
  <si>
    <t>DL1441</t>
  </si>
  <si>
    <t>GALAXY CARZ</t>
  </si>
  <si>
    <t>Abhinav</t>
  </si>
  <si>
    <t>GROUND FLOOR, BUILDING NO-4, Near Rangoli Garden, opposite to Air Force Station Road, Main Gate, Gurugram, Haryana 122001</t>
  </si>
  <si>
    <t>https://drive.google.com/open?id=1XVFdej07PYRNMh-ylv2WxEoIhMVBYRj4</t>
  </si>
  <si>
    <t>GALAXY CARZ - DL1441</t>
  </si>
  <si>
    <t>DL1442</t>
  </si>
  <si>
    <t>shubham.kharwar@themotorpedia.com</t>
  </si>
  <si>
    <t>Aas Motor</t>
  </si>
  <si>
    <t>Aas Mohammad</t>
  </si>
  <si>
    <t>Saket</t>
  </si>
  <si>
    <t>https://drive.google.com/open?id=1YHMtYpnxJu2Yj1Jgb6yugPHQ9RwiYN9J</t>
  </si>
  <si>
    <t xml:space="preserve">NA </t>
  </si>
  <si>
    <t>Aas Motor - DL1442</t>
  </si>
  <si>
    <t>DL1443</t>
  </si>
  <si>
    <t>Star motora</t>
  </si>
  <si>
    <t xml:space="preserve">Sumit Sharma </t>
  </si>
  <si>
    <t>Narojini Nagar</t>
  </si>
  <si>
    <t>https://drive.google.com/open?id=1iMFdkgPjDMSUXBqeevp0MbETw_M9P0Nn</t>
  </si>
  <si>
    <t xml:space="preserve">He gave us HR and UP number only </t>
  </si>
  <si>
    <t>Star motora - DL1443</t>
  </si>
  <si>
    <t>DL1444</t>
  </si>
  <si>
    <t>Sanjay golani</t>
  </si>
  <si>
    <t>Nauroji nagar market</t>
  </si>
  <si>
    <t>https://drive.google.com/open?id=1-wl9SbQTVNip0wKwPEd58SDa-X81BFqH</t>
  </si>
  <si>
    <t>Interested for the outside cases</t>
  </si>
  <si>
    <t>Royal motors - DL1444</t>
  </si>
  <si>
    <t>Dealer Id</t>
  </si>
  <si>
    <t>Mobile No.</t>
  </si>
  <si>
    <t>Type of Firm</t>
  </si>
  <si>
    <t>Dealership KYC</t>
  </si>
  <si>
    <t>GST Certificate</t>
  </si>
  <si>
    <t>GST Certificate / Non GST registered agreement</t>
  </si>
  <si>
    <t>Address</t>
  </si>
  <si>
    <t>Special costing approval</t>
  </si>
  <si>
    <t>Sahil Khurana</t>
  </si>
  <si>
    <t>Individual</t>
  </si>
  <si>
    <t>No</t>
  </si>
  <si>
    <t>https://drive.google.com/open?id=10avTaj6-npD0wppW5Xewr-widi9-KzrP</t>
  </si>
  <si>
    <t>Fazzakar Khan</t>
  </si>
  <si>
    <t>https://drive.google.com/open?id=1CVX8ZyHempzk08m8lSGw9Y9wC-OAs8Rx</t>
  </si>
  <si>
    <t>https://drive.google.com/open?id=1J6FiZTax4nsyDtjROi2a5uMDQgi7P3lz</t>
  </si>
  <si>
    <t>https://drive.google.com/open?id=1AZ-qeqG0mNHQRDJdiGHUCZUY2Crfaour</t>
  </si>
  <si>
    <t>proprietor</t>
  </si>
  <si>
    <t>Yes</t>
  </si>
  <si>
    <t>https://drive.google.com/open?id=1fZZq-ug1TMxVNyR7NKz9foLhl_n1FIC7</t>
  </si>
  <si>
    <t>https://drive.google.com/open?id=1-ofAVOBZFjRZUkaT5QForFieQGmeoq1t</t>
  </si>
  <si>
    <t>https://drive.google.com/open?id=1ikjHetQoFbHSqPnNERdamNYxxlhfhgdm</t>
  </si>
  <si>
    <t>https://drive.google.com/open?id=17tWYCuI-nUWFZ6AHHCNhqbVbPZFWuJCT</t>
  </si>
  <si>
    <t>Gulati motors</t>
  </si>
  <si>
    <t>Gulati motors - DL1155</t>
  </si>
  <si>
    <t>Pvt. Ltd</t>
  </si>
  <si>
    <t>Sanjay jindal</t>
  </si>
  <si>
    <t xml:space="preserve">Vijender </t>
  </si>
  <si>
    <t>As per discussion we picked up the case @Rs 3000. TO only</t>
  </si>
  <si>
    <t>00</t>
  </si>
  <si>
    <t>DL1001</t>
  </si>
  <si>
    <t>My Ride - DL1001</t>
  </si>
  <si>
    <t>https://www.google.com/maps/place/122002/@28.4614213,77.0981468,14z/data=!3m1!4b1!4m6!3m5!1s0x390d192ebb088e5b:0x6eaea5f75705b97c!8m2!3d28.474679!4d77.1048978!16s%2Fm%2F0wjgwjj?entry=ttu</t>
  </si>
  <si>
    <t>JSR Motors</t>
  </si>
  <si>
    <t>JSR Motors - DL1003</t>
  </si>
  <si>
    <t>Drive_ur_Dream_Engine ( Dude )</t>
  </si>
  <si>
    <t>Drive_ur_Dream_Engine ( Dude ) - DL1008</t>
  </si>
  <si>
    <t>Taneja fourwheels</t>
  </si>
  <si>
    <t>Taneja fourwheels - DL1014</t>
  </si>
  <si>
    <t>Motor world</t>
  </si>
  <si>
    <t>Motor world - DL1018</t>
  </si>
  <si>
    <t>Krishna car</t>
  </si>
  <si>
    <t>Krishna car - DL1019</t>
  </si>
  <si>
    <t>Pvt Ltd.</t>
  </si>
  <si>
    <t>Raja royal Motors</t>
  </si>
  <si>
    <t>Raja royal Motors - DL1025</t>
  </si>
  <si>
    <t xml:space="preserve"> </t>
  </si>
  <si>
    <t>Drop downs - Dealer Visit</t>
  </si>
  <si>
    <t>Drop downs - Dealers Onboarded</t>
  </si>
  <si>
    <t>User Name</t>
  </si>
  <si>
    <t>Mr Anand</t>
  </si>
  <si>
    <t>Rajan sethi</t>
  </si>
  <si>
    <t>Gagan sood</t>
  </si>
  <si>
    <t>Naveen kumar</t>
  </si>
  <si>
    <t>Tajinder pal Singh ( Dimple )</t>
  </si>
  <si>
    <t xml:space="preserve">Sandeep </t>
  </si>
  <si>
    <t>Gurmeet singh</t>
  </si>
  <si>
    <t>Sunny verma</t>
  </si>
  <si>
    <t xml:space="preserve">Gagan sood
</t>
  </si>
  <si>
    <t xml:space="preserve">Naveen kumar
</t>
  </si>
  <si>
    <t>Deepak Malhotra</t>
  </si>
  <si>
    <t xml:space="preserve">Tajinder pal Singh ( Dimple )
</t>
  </si>
  <si>
    <t>Puneet hora</t>
  </si>
  <si>
    <t xml:space="preserve">Gurmeet singh
</t>
  </si>
  <si>
    <t xml:space="preserve">Sunny verma
</t>
  </si>
  <si>
    <t>Ravinder</t>
  </si>
  <si>
    <t>Sahil khurana</t>
  </si>
  <si>
    <t>Amrik singh</t>
  </si>
  <si>
    <t xml:space="preserve">Puneet hora
</t>
  </si>
  <si>
    <t>Tarun nanda</t>
  </si>
  <si>
    <t xml:space="preserve">Sahil khurana
</t>
  </si>
  <si>
    <t xml:space="preserve">Amrik singh
</t>
  </si>
  <si>
    <t xml:space="preserve">Tarun nanda
</t>
  </si>
  <si>
    <t>Dhruv kapoor</t>
  </si>
  <si>
    <t>lalit gautam</t>
  </si>
  <si>
    <t>haji khurshid</t>
  </si>
  <si>
    <t>Avneet singh</t>
  </si>
  <si>
    <t>Rohit yadav</t>
  </si>
  <si>
    <t>Sandeep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</si>
</sst>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-yy"/>
    <numFmt numFmtId="165" formatCode="d&quot;-&quot;mmm&quot;-&quot;yy"/>
    <numFmt numFmtId="166" formatCode="0.0%"/>
    <numFmt numFmtId="167" formatCode="dd/MM/yyyy"/>
    <numFmt numFmtId="168" formatCode="m/d/yyyy h:mm:ss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color theme="1"/>
      <name val="Arial"/>
    </font>
    <font>
      <u/>
      <color rgb="FF0000FF"/>
      <name val="Arial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6" xfId="0" applyAlignment="1" applyBorder="1" applyFont="1" applyNumberFormat="1">
      <alignment horizont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 shrinkToFit="0" vertical="center" wrapText="0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wrapText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center"/>
    </xf>
    <xf borderId="0" fillId="4" fontId="3" numFmtId="0" xfId="0" applyAlignment="1" applyFill="1" applyFont="1">
      <alignment horizontal="left" shrinkToFit="0" wrapText="0"/>
    </xf>
    <xf borderId="0" fillId="5" fontId="1" numFmtId="0" xfId="0" applyAlignment="1" applyFill="1" applyFont="1">
      <alignment readingOrder="0"/>
    </xf>
    <xf borderId="0" fillId="6" fontId="1" numFmtId="167" xfId="0" applyFill="1" applyFont="1" applyNumberFormat="1"/>
    <xf borderId="0" fillId="6" fontId="1" numFmtId="0" xfId="0" applyFont="1"/>
    <xf borderId="0" fillId="6" fontId="1" numFmtId="0" xfId="0" applyAlignment="1" applyFont="1">
      <alignment horizontal="center" shrinkToFit="0" wrapText="1"/>
    </xf>
    <xf borderId="0" fillId="6" fontId="2" numFmtId="0" xfId="0" applyFont="1"/>
    <xf borderId="0" fillId="6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7" fontId="2" numFmtId="164" xfId="0" applyAlignment="1" applyFill="1" applyFont="1" applyNumberFormat="1">
      <alignment readingOrder="0"/>
    </xf>
    <xf borderId="0" fillId="7" fontId="2" numFmtId="0" xfId="0" applyAlignment="1" applyFont="1">
      <alignment readingOrder="0"/>
    </xf>
    <xf borderId="0" fillId="0" fontId="4" numFmtId="167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4" fontId="3" numFmtId="0" xfId="0" applyAlignment="1" applyFont="1">
      <alignment horizontal="left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readingOrder="0" vertical="bottom"/>
    </xf>
    <xf borderId="0" fillId="0" fontId="2" numFmtId="167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8" xfId="0" applyAlignment="1" applyFont="1" applyNumberFormat="1">
      <alignment readingOrder="0"/>
    </xf>
    <xf borderId="0" fillId="0" fontId="4" numFmtId="168" xfId="0" applyAlignment="1" applyFont="1" applyNumberFormat="1">
      <alignment vertical="bottom"/>
    </xf>
    <xf borderId="0" fillId="0" fontId="4" numFmtId="168" xfId="0" applyAlignment="1" applyFont="1" applyNumberFormat="1">
      <alignment horizontal="right" vertical="bottom"/>
    </xf>
    <xf borderId="0" fillId="5" fontId="1" numFmtId="0" xfId="0" applyFont="1"/>
    <xf borderId="0" fillId="6" fontId="1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4" xfId="0" applyAlignment="1" applyFont="1" applyNumberFormat="1">
      <alignment readingOrder="0"/>
    </xf>
    <xf borderId="0" fillId="0" fontId="2" numFmtId="167" xfId="0" applyFont="1" applyNumberFormat="1"/>
    <xf borderId="0" fillId="8" fontId="1" numFmtId="0" xfId="0" applyAlignment="1" applyFill="1" applyFont="1">
      <alignment readingOrder="0"/>
    </xf>
    <xf borderId="0" fillId="9" fontId="2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xTozejz5jeNjWHhDVpfVDl02ggVH-zoI" TargetMode="External"/><Relationship Id="rId190" Type="http://schemas.openxmlformats.org/officeDocument/2006/relationships/hyperlink" Target="https://drive.google.com/open?id=1ObOT6ibOKNF5WFOoG4OZkP3p3SMaZ0N2" TargetMode="External"/><Relationship Id="rId42" Type="http://schemas.openxmlformats.org/officeDocument/2006/relationships/hyperlink" Target="https://drive.google.com/open?id=1lQrYvsrlK0EZBBeU_ZufKEj6L_qe2SR4" TargetMode="External"/><Relationship Id="rId41" Type="http://schemas.openxmlformats.org/officeDocument/2006/relationships/hyperlink" Target="https://drive.google.com/open?id=1zVV130EGHoy53cnOlYzqTC7271GqLYwO" TargetMode="External"/><Relationship Id="rId44" Type="http://schemas.openxmlformats.org/officeDocument/2006/relationships/hyperlink" Target="https://drive.google.com/open?id=12Trxfyf_NBdLw1RtYajOP_TuNF0XhNSZ" TargetMode="External"/><Relationship Id="rId194" Type="http://schemas.openxmlformats.org/officeDocument/2006/relationships/hyperlink" Target="https://drive.google.com/open?id=1GiTzCt7AIWcGaoc_mzVBrUXGHc9gZslY" TargetMode="External"/><Relationship Id="rId43" Type="http://schemas.openxmlformats.org/officeDocument/2006/relationships/hyperlink" Target="https://drive.google.com/open?id=1TMzPwIzzZuWwUahLY2cwvb3W0skpL_QO" TargetMode="External"/><Relationship Id="rId193" Type="http://schemas.openxmlformats.org/officeDocument/2006/relationships/hyperlink" Target="https://drive.google.com/open?id=1EW0rZWf23IrmufKX0YMl5gbULypwNjMJ" TargetMode="External"/><Relationship Id="rId46" Type="http://schemas.openxmlformats.org/officeDocument/2006/relationships/hyperlink" Target="https://drive.google.com/open?id=1RDWQikMdbCZNYt2xKR-SMd8BQsQ-2ZMv" TargetMode="External"/><Relationship Id="rId192" Type="http://schemas.openxmlformats.org/officeDocument/2006/relationships/hyperlink" Target="https://drive.google.com/open?id=1AyDzmRePRmx5YxOogH7wboCxuAGT4RRo" TargetMode="External"/><Relationship Id="rId45" Type="http://schemas.openxmlformats.org/officeDocument/2006/relationships/hyperlink" Target="https://drive.google.com/open?id=14GdUsi7VErO3RQcC3O_6QnpyCfso_ugA" TargetMode="External"/><Relationship Id="rId191" Type="http://schemas.openxmlformats.org/officeDocument/2006/relationships/hyperlink" Target="https://drive.google.com/open?id=1ah6tgZop3ytGJ-rtokyxHZDblDv4u9bo" TargetMode="External"/><Relationship Id="rId48" Type="http://schemas.openxmlformats.org/officeDocument/2006/relationships/hyperlink" Target="https://drive.google.com/open?id=1IQnb79eEoDLj54gVBXMBhSNK1SBX9jUT" TargetMode="External"/><Relationship Id="rId187" Type="http://schemas.openxmlformats.org/officeDocument/2006/relationships/hyperlink" Target="https://drive.google.com/open?id=1tfL5xJQrHHpZElTom4jkIwOmYzK9xTe-" TargetMode="External"/><Relationship Id="rId47" Type="http://schemas.openxmlformats.org/officeDocument/2006/relationships/hyperlink" Target="https://drive.google.com/open?id=11bJDcH3f8z39tc-yFGEkcdyFDWYPplpG" TargetMode="External"/><Relationship Id="rId186" Type="http://schemas.openxmlformats.org/officeDocument/2006/relationships/hyperlink" Target="https://drive.google.com/open?id=1ITKKT7xf9Vy8gfaQNscXl9Woj-xUtH32" TargetMode="External"/><Relationship Id="rId185" Type="http://schemas.openxmlformats.org/officeDocument/2006/relationships/hyperlink" Target="https://drive.google.com/open?id=1AgjsVbVHeTNU_BAxa1APnhPIdwC8xsSk" TargetMode="External"/><Relationship Id="rId49" Type="http://schemas.openxmlformats.org/officeDocument/2006/relationships/hyperlink" Target="https://drive.google.com/open?id=1gC4Z9ZgsFgVa4l8uMQ3P8QsI41mEmLmw" TargetMode="External"/><Relationship Id="rId184" Type="http://schemas.openxmlformats.org/officeDocument/2006/relationships/hyperlink" Target="https://drive.google.com/open?id=1n-p_7T0PJbBJzlrM30WBvU_ajLADpa6V" TargetMode="External"/><Relationship Id="rId189" Type="http://schemas.openxmlformats.org/officeDocument/2006/relationships/hyperlink" Target="https://drive.google.com/open?id=1NT_gvxruDeD6PPnDazavtZ4baSJ-Js3g" TargetMode="External"/><Relationship Id="rId188" Type="http://schemas.openxmlformats.org/officeDocument/2006/relationships/hyperlink" Target="https://drive.google.com/open?id=1T64emgiqEU6zQhKyXl5RDSt1gtfQIQcr" TargetMode="External"/><Relationship Id="rId31" Type="http://schemas.openxmlformats.org/officeDocument/2006/relationships/hyperlink" Target="https://drive.google.com/open?id=1c6bMewm_s1tn2bR4TaXJCA46iIX20r2o" TargetMode="External"/><Relationship Id="rId30" Type="http://schemas.openxmlformats.org/officeDocument/2006/relationships/hyperlink" Target="https://drive.google.com/open?id=1gkkzNv8Og5czocqqMdcT9bQtki2tEQw8" TargetMode="External"/><Relationship Id="rId33" Type="http://schemas.openxmlformats.org/officeDocument/2006/relationships/hyperlink" Target="https://drive.google.com/open?id=1yRJYNeoyZjFA0BACxaNghcU8aUTpvq06" TargetMode="External"/><Relationship Id="rId183" Type="http://schemas.openxmlformats.org/officeDocument/2006/relationships/hyperlink" Target="https://drive.google.com/open?id=1WT4EEvb3WyI9o7SJMIx0TPdrQ1SbHg8z" TargetMode="External"/><Relationship Id="rId32" Type="http://schemas.openxmlformats.org/officeDocument/2006/relationships/hyperlink" Target="https://drive.google.com/open?id=1yceXNQx4z7IO9zbnhkV2HnqBtUTvor7-" TargetMode="External"/><Relationship Id="rId182" Type="http://schemas.openxmlformats.org/officeDocument/2006/relationships/hyperlink" Target="https://drive.google.com/open?id=1rlYazJqiJqsBMvuivXkURno-AjT5bdjT" TargetMode="External"/><Relationship Id="rId35" Type="http://schemas.openxmlformats.org/officeDocument/2006/relationships/hyperlink" Target="https://drive.google.com/open?id=1EBwbOUhI6_NNsT5Kuj4YHGsX_zN27H7u" TargetMode="External"/><Relationship Id="rId181" Type="http://schemas.openxmlformats.org/officeDocument/2006/relationships/hyperlink" Target="https://drive.google.com/open?id=1Y6y7B4JEKbtlbCf2E_ZstnLAIY_uwAaI" TargetMode="External"/><Relationship Id="rId34" Type="http://schemas.openxmlformats.org/officeDocument/2006/relationships/hyperlink" Target="https://drive.google.com/open?id=1-7PJ4v6Bv3L6GQY9FKq6xtKR3XG6I6dw" TargetMode="External"/><Relationship Id="rId180" Type="http://schemas.openxmlformats.org/officeDocument/2006/relationships/hyperlink" Target="https://drive.google.com/open?id=19KWDNk9soLOwgCFvmWfcPO0Bpw4gVfmV" TargetMode="External"/><Relationship Id="rId37" Type="http://schemas.openxmlformats.org/officeDocument/2006/relationships/hyperlink" Target="https://drive.google.com/open?id=1XWmsDWZO-F1ceSaJB2tVFyN1prxRzdGQ" TargetMode="External"/><Relationship Id="rId176" Type="http://schemas.openxmlformats.org/officeDocument/2006/relationships/hyperlink" Target="https://drive.google.com/open?id=10RaNWRwbxVcOQKk0s8Kr6QxsCtPW8UTz" TargetMode="External"/><Relationship Id="rId36" Type="http://schemas.openxmlformats.org/officeDocument/2006/relationships/hyperlink" Target="https://drive.google.com/open?id=1J4cTVky1iExipylcUgi8x22OKrzTO3Df" TargetMode="External"/><Relationship Id="rId175" Type="http://schemas.openxmlformats.org/officeDocument/2006/relationships/hyperlink" Target="https://drive.google.com/open?id=1bdjcYtcPotSDdK010l_eHHBFotXSkPXI" TargetMode="External"/><Relationship Id="rId39" Type="http://schemas.openxmlformats.org/officeDocument/2006/relationships/hyperlink" Target="https://drive.google.com/open?id=1iPqWGnKzBZAWugaeZDW5hihc6Grgjoe1" TargetMode="External"/><Relationship Id="rId174" Type="http://schemas.openxmlformats.org/officeDocument/2006/relationships/hyperlink" Target="https://drive.google.com/open?id=1-GpYsn2niXxx_SkKKqrBN2nmyhmYVzJN" TargetMode="External"/><Relationship Id="rId38" Type="http://schemas.openxmlformats.org/officeDocument/2006/relationships/hyperlink" Target="https://drive.google.com/open?id=1SBfF4yVE40GZRJplsO15VO-vJSXWI_zj" TargetMode="External"/><Relationship Id="rId173" Type="http://schemas.openxmlformats.org/officeDocument/2006/relationships/hyperlink" Target="https://drive.google.com/open?id=1k2_gaD77ejL4IBxxN8OHh7XVgitn5GBr" TargetMode="External"/><Relationship Id="rId179" Type="http://schemas.openxmlformats.org/officeDocument/2006/relationships/hyperlink" Target="https://drive.google.com/open?id=1xvEme7tL1Rfh7UjGv7L6jObQtezRUrXp" TargetMode="External"/><Relationship Id="rId178" Type="http://schemas.openxmlformats.org/officeDocument/2006/relationships/hyperlink" Target="https://drive.google.com/open?id=1xfvSZK4zeU4gaZCRAi8xS3RbHQhO7qvu" TargetMode="External"/><Relationship Id="rId177" Type="http://schemas.openxmlformats.org/officeDocument/2006/relationships/hyperlink" Target="https://drive.google.com/open?id=1ASTKK0XByZ1jtzZa3TCi5oSrXnwexUA-" TargetMode="External"/><Relationship Id="rId20" Type="http://schemas.openxmlformats.org/officeDocument/2006/relationships/hyperlink" Target="https://drive.google.com/open?id=10kuaT5kQLxFo27gVyUYnAzyOMK3sGRRM" TargetMode="External"/><Relationship Id="rId22" Type="http://schemas.openxmlformats.org/officeDocument/2006/relationships/hyperlink" Target="https://drive.google.com/open?id=1ZmPcblZY5zzLpAcy2l3jRapK3wCpg_U5" TargetMode="External"/><Relationship Id="rId21" Type="http://schemas.openxmlformats.org/officeDocument/2006/relationships/hyperlink" Target="https://drive.google.com/open?id=1eAR0dIP5ekOQ6YQP1bEkNpO-kuTsMaU_" TargetMode="External"/><Relationship Id="rId24" Type="http://schemas.openxmlformats.org/officeDocument/2006/relationships/hyperlink" Target="https://drive.google.com/open?id=14GWdPeZKFYAi2JqlCNNeFHlqiQgNNL3Z" TargetMode="External"/><Relationship Id="rId23" Type="http://schemas.openxmlformats.org/officeDocument/2006/relationships/hyperlink" Target="https://drive.google.com/open?id=19ZqQCzbd8qaTTSqIyMhmEOrL6cWuDz6T" TargetMode="External"/><Relationship Id="rId26" Type="http://schemas.openxmlformats.org/officeDocument/2006/relationships/hyperlink" Target="https://drive.google.com/open?id=1ZLDZda4ZSBpJKIUCCGJ3iIxJJdWLp7af" TargetMode="External"/><Relationship Id="rId25" Type="http://schemas.openxmlformats.org/officeDocument/2006/relationships/hyperlink" Target="https://drive.google.com/open?id=1qyLLZv9Z2Yne_ibYOjYjgs1AM3HIDPC2" TargetMode="External"/><Relationship Id="rId28" Type="http://schemas.openxmlformats.org/officeDocument/2006/relationships/hyperlink" Target="https://drive.google.com/open?id=1v47xEBFF0ZBb5idlME87T6LsuGg18jYn" TargetMode="External"/><Relationship Id="rId27" Type="http://schemas.openxmlformats.org/officeDocument/2006/relationships/hyperlink" Target="https://drive.google.com/open?id=1artXjvCHdDcrysT3r0LTaSqdnA9OkB-a" TargetMode="External"/><Relationship Id="rId29" Type="http://schemas.openxmlformats.org/officeDocument/2006/relationships/hyperlink" Target="https://drive.google.com/open?id=1-4zFTtX0kPVHE2xI8HeXR_FvqOI0I9tF" TargetMode="External"/><Relationship Id="rId11" Type="http://schemas.openxmlformats.org/officeDocument/2006/relationships/hyperlink" Target="https://drive.google.com/open?id=1usQnkd8EWrysVQ3cg_UKgfT-_6zJdMFD" TargetMode="External"/><Relationship Id="rId10" Type="http://schemas.openxmlformats.org/officeDocument/2006/relationships/hyperlink" Target="https://drive.google.com/open?id=1aO4AuCsFjbItpik8tKJ2rqpEfB2r1VID" TargetMode="External"/><Relationship Id="rId13" Type="http://schemas.openxmlformats.org/officeDocument/2006/relationships/hyperlink" Target="https://drive.google.com/open?id=1fbCIg3TOp2pVTjoJWXoX59BqnWJ0NHy3" TargetMode="External"/><Relationship Id="rId12" Type="http://schemas.openxmlformats.org/officeDocument/2006/relationships/hyperlink" Target="https://drive.google.com/open?id=12sniwrqz3NcF3mDsS64j0ngHzaivnU6g" TargetMode="External"/><Relationship Id="rId15" Type="http://schemas.openxmlformats.org/officeDocument/2006/relationships/hyperlink" Target="https://drive.google.com/open?id=1e7XYoY_gmVFpixQHORF8D41iGf_rMKkB" TargetMode="External"/><Relationship Id="rId198" Type="http://schemas.openxmlformats.org/officeDocument/2006/relationships/hyperlink" Target="https://drive.google.com/open?id=1GXym6-BDOuiIhEdO_T_6ai0wjBOx1YMn" TargetMode="External"/><Relationship Id="rId14" Type="http://schemas.openxmlformats.org/officeDocument/2006/relationships/hyperlink" Target="https://drive.google.com/open?id=1eHa6mcExA8DPsYNqXJ2NRa4dwtfM4uZa" TargetMode="External"/><Relationship Id="rId197" Type="http://schemas.openxmlformats.org/officeDocument/2006/relationships/hyperlink" Target="https://drive.google.com/open?id=1QnDHTaUaB8RSTlIRcNq76QG1zvWK2oFd" TargetMode="External"/><Relationship Id="rId17" Type="http://schemas.openxmlformats.org/officeDocument/2006/relationships/hyperlink" Target="https://drive.google.com/open?id=1SzU9GlNJ3bNilmS6EI-HTaZqZ15v6XUw" TargetMode="External"/><Relationship Id="rId196" Type="http://schemas.openxmlformats.org/officeDocument/2006/relationships/hyperlink" Target="https://drive.google.com/open?id=1SJF9j20CfBKi3yclari4zffgQweTjkVc" TargetMode="External"/><Relationship Id="rId16" Type="http://schemas.openxmlformats.org/officeDocument/2006/relationships/hyperlink" Target="https://drive.google.com/open?id=1MMGeEQVuAunDNgP3mxfhdiyOLiDxVZbG" TargetMode="External"/><Relationship Id="rId195" Type="http://schemas.openxmlformats.org/officeDocument/2006/relationships/hyperlink" Target="https://drive.google.com/open?id=1zOt_1h0PBLvwMOO4Ersf1vA7rGbRF8UA" TargetMode="External"/><Relationship Id="rId19" Type="http://schemas.openxmlformats.org/officeDocument/2006/relationships/hyperlink" Target="https://drive.google.com/open?id=1D74Okjc0ytAQyJOjUXpbsXxGGN0Ylhlf" TargetMode="External"/><Relationship Id="rId18" Type="http://schemas.openxmlformats.org/officeDocument/2006/relationships/hyperlink" Target="https://drive.google.com/open?id=1qSmLHywBpuni-AprlU6bw9kEuwaaD7tg" TargetMode="External"/><Relationship Id="rId199" Type="http://schemas.openxmlformats.org/officeDocument/2006/relationships/hyperlink" Target="https://drive.google.com/open?id=1NNHGb9Sj0Md0PRpc2PbpgIcybpbDNAgz" TargetMode="External"/><Relationship Id="rId84" Type="http://schemas.openxmlformats.org/officeDocument/2006/relationships/hyperlink" Target="https://drive.google.com/open?id=1DTBlkZK5sWyD33O1Ys6SHWR5itA2-KAs" TargetMode="External"/><Relationship Id="rId83" Type="http://schemas.openxmlformats.org/officeDocument/2006/relationships/hyperlink" Target="https://drive.google.com/open?id=1EnfeusgiQrAIeaBYxxXzoZRKHU2zkwgf" TargetMode="External"/><Relationship Id="rId86" Type="http://schemas.openxmlformats.org/officeDocument/2006/relationships/hyperlink" Target="https://drive.google.com/open?id=1p_rPlVjf2SPhf2skYsDPZmE85HaLL-G-" TargetMode="External"/><Relationship Id="rId85" Type="http://schemas.openxmlformats.org/officeDocument/2006/relationships/hyperlink" Target="https://drive.google.com/open?id=1Uoi7OBg3dlyZAZ2Yhyo4UhpvrG7Q8N9J" TargetMode="External"/><Relationship Id="rId88" Type="http://schemas.openxmlformats.org/officeDocument/2006/relationships/hyperlink" Target="https://drive.google.com/open?id=14U37a_6u7-XYqLkcAORGwb1WxiF8QcX7" TargetMode="External"/><Relationship Id="rId150" Type="http://schemas.openxmlformats.org/officeDocument/2006/relationships/hyperlink" Target="https://drive.google.com/open?id=1KpKm5AIhGW268oo7NhXs3G_zWaC4rgGO" TargetMode="External"/><Relationship Id="rId87" Type="http://schemas.openxmlformats.org/officeDocument/2006/relationships/hyperlink" Target="https://drive.google.com/open?id=1HdfU8HOuxCViSL6osOJ7xLnZGCOMVNXM" TargetMode="External"/><Relationship Id="rId89" Type="http://schemas.openxmlformats.org/officeDocument/2006/relationships/hyperlink" Target="https://drive.google.com/open?id=1eJY-1cHETkc_RGKn9lsdSiM-T7hvETrt" TargetMode="External"/><Relationship Id="rId80" Type="http://schemas.openxmlformats.org/officeDocument/2006/relationships/hyperlink" Target="https://drive.google.com/open?id=1_qNOjlaURm2C1m_vw3fmWgIq-Yfe8KoC" TargetMode="External"/><Relationship Id="rId82" Type="http://schemas.openxmlformats.org/officeDocument/2006/relationships/hyperlink" Target="https://drive.google.com/open?id=1n-99ooZCqYHQF7n1U-cPwJPCNvyPLLa9" TargetMode="External"/><Relationship Id="rId81" Type="http://schemas.openxmlformats.org/officeDocument/2006/relationships/hyperlink" Target="https://drive.google.com/open?id=1ShL8vwU5D_XHjBdyscZ0mww8YEqWF1js" TargetMode="External"/><Relationship Id="rId1" Type="http://schemas.openxmlformats.org/officeDocument/2006/relationships/hyperlink" Target="https://www.google.com/maps/place/122002/@28.4614213" TargetMode="External"/><Relationship Id="rId2" Type="http://schemas.openxmlformats.org/officeDocument/2006/relationships/hyperlink" Target="https://drive.google.com/open?id=1BwV3fLf98u3lkmGHtIAMYHgeqMNZ-CwT" TargetMode="External"/><Relationship Id="rId3" Type="http://schemas.openxmlformats.org/officeDocument/2006/relationships/hyperlink" Target="https://drive.google.com/open?id=1gOtezPUgG_FDIVN3uBTR9Zc53vHs1nfN" TargetMode="External"/><Relationship Id="rId149" Type="http://schemas.openxmlformats.org/officeDocument/2006/relationships/hyperlink" Target="https://drive.google.com/open?id=1QrLNm5ECp26vplLQA1DNJsVqwjsj-NC_" TargetMode="External"/><Relationship Id="rId4" Type="http://schemas.openxmlformats.org/officeDocument/2006/relationships/hyperlink" Target="https://drive.google.com/open?id=1PLeH-e4AvKAtJpuCFpMiqzG31sSBxjc1" TargetMode="External"/><Relationship Id="rId148" Type="http://schemas.openxmlformats.org/officeDocument/2006/relationships/hyperlink" Target="https://drive.google.com/open?id=1nhyi01Demvu6N8KKOxSOumi2Jsftk7n-" TargetMode="External"/><Relationship Id="rId9" Type="http://schemas.openxmlformats.org/officeDocument/2006/relationships/hyperlink" Target="https://drive.google.com/open?id=1I0o7k0CGC1diPDYVgXmtW35BhVEJlge5" TargetMode="External"/><Relationship Id="rId143" Type="http://schemas.openxmlformats.org/officeDocument/2006/relationships/hyperlink" Target="https://drive.google.com/open?id=1q6reWm_dLWoDAFCLqESSI5w7dtdJjtCA" TargetMode="External"/><Relationship Id="rId142" Type="http://schemas.openxmlformats.org/officeDocument/2006/relationships/hyperlink" Target="https://drive.google.com/open?id=1M4JGqRa8tx2sJ6AQSM8lcXP_7xextjIM" TargetMode="External"/><Relationship Id="rId141" Type="http://schemas.openxmlformats.org/officeDocument/2006/relationships/hyperlink" Target="https://drive.google.com/open?id=1S0e-s9Kegq-Ooe-ITT1b03VUPiIO-ZW2" TargetMode="External"/><Relationship Id="rId140" Type="http://schemas.openxmlformats.org/officeDocument/2006/relationships/hyperlink" Target="https://drive.google.com/open?id=1jdGonX25slfHFeMGdm79GkoBMRubssNV" TargetMode="External"/><Relationship Id="rId5" Type="http://schemas.openxmlformats.org/officeDocument/2006/relationships/hyperlink" Target="https://drive.google.com/open?id=1txkNXfpfiXN2IMYw_7-nB6JscvxSbdRd" TargetMode="External"/><Relationship Id="rId147" Type="http://schemas.openxmlformats.org/officeDocument/2006/relationships/hyperlink" Target="https://drive.google.com/open?id=1MJKz1wS4IjuFhBaDMZQSeOV61DrmhBHf" TargetMode="External"/><Relationship Id="rId6" Type="http://schemas.openxmlformats.org/officeDocument/2006/relationships/hyperlink" Target="https://drive.google.com/open?id=1BCJQfL7J-jyElDWfC13hfqhLTs77ePNN" TargetMode="External"/><Relationship Id="rId146" Type="http://schemas.openxmlformats.org/officeDocument/2006/relationships/hyperlink" Target="https://drive.google.com/open?id=1QyRIj-yVRobvJVOGGO6dDJKzccckyolL" TargetMode="External"/><Relationship Id="rId7" Type="http://schemas.openxmlformats.org/officeDocument/2006/relationships/hyperlink" Target="https://drive.google.com/open?id=1tNBpshvymLEr0usumJyW0BvaYMdfVbgE" TargetMode="External"/><Relationship Id="rId145" Type="http://schemas.openxmlformats.org/officeDocument/2006/relationships/hyperlink" Target="https://drive.google.com/open?id=1akiHwq2c4Ah2vZlSxe1bp_5-9gCsJLM-" TargetMode="External"/><Relationship Id="rId8" Type="http://schemas.openxmlformats.org/officeDocument/2006/relationships/hyperlink" Target="https://drive.google.com/open?id=1znsw3ooK5E1DBtqcHvJ2jaCU7gHmJZmt" TargetMode="External"/><Relationship Id="rId144" Type="http://schemas.openxmlformats.org/officeDocument/2006/relationships/hyperlink" Target="https://drive.google.com/open?id=1Lz_UB3__cy6MsyayF8Nn-OMdmko_f_Kt" TargetMode="External"/><Relationship Id="rId73" Type="http://schemas.openxmlformats.org/officeDocument/2006/relationships/hyperlink" Target="https://drive.google.com/open?id=1PXGMv8ioRf7f5GYArSMm83RCP4_v9yTr" TargetMode="External"/><Relationship Id="rId72" Type="http://schemas.openxmlformats.org/officeDocument/2006/relationships/hyperlink" Target="https://drive.google.com/open?id=1G9GHFA1SgjOiiw28AUk1G_ZVwPQTqpt-" TargetMode="External"/><Relationship Id="rId75" Type="http://schemas.openxmlformats.org/officeDocument/2006/relationships/hyperlink" Target="https://drive.google.com/open?id=1siZMJZ3Vvw0yEJbBnIAAwr4F9-Re3IWq" TargetMode="External"/><Relationship Id="rId74" Type="http://schemas.openxmlformats.org/officeDocument/2006/relationships/hyperlink" Target="https://drive.google.com/open?id=158SGKXzP3o-2BIh1J2uUwlEhqW06Wb2F" TargetMode="External"/><Relationship Id="rId77" Type="http://schemas.openxmlformats.org/officeDocument/2006/relationships/hyperlink" Target="https://drive.google.com/open?id=1EAU5Qiw9tgc2T50hvA-ZnBjDTT5PdkvU" TargetMode="External"/><Relationship Id="rId76" Type="http://schemas.openxmlformats.org/officeDocument/2006/relationships/hyperlink" Target="https://drive.google.com/open?id=1XyqXI0lJ2Ejol5fqwQwS9_Is7r2F9Ign" TargetMode="External"/><Relationship Id="rId79" Type="http://schemas.openxmlformats.org/officeDocument/2006/relationships/hyperlink" Target="https://drive.google.com/open?id=1HoQGMJbnxIBMIuwsXj-Hz7EkVIWVzLHI" TargetMode="External"/><Relationship Id="rId78" Type="http://schemas.openxmlformats.org/officeDocument/2006/relationships/hyperlink" Target="https://drive.google.com/open?id=1QCidjw0XKYMNjsQe17QZuM-G6G5pbmft" TargetMode="External"/><Relationship Id="rId71" Type="http://schemas.openxmlformats.org/officeDocument/2006/relationships/hyperlink" Target="https://drive.google.com/open?id=1lWvLDG2TReJOzVLdADezqmChdMmNB1-z" TargetMode="External"/><Relationship Id="rId70" Type="http://schemas.openxmlformats.org/officeDocument/2006/relationships/hyperlink" Target="https://drive.google.com/open?id=1p6wH2-ZpNchfhS1k-SktVjJYfaNDEMnt" TargetMode="External"/><Relationship Id="rId139" Type="http://schemas.openxmlformats.org/officeDocument/2006/relationships/hyperlink" Target="https://drive.google.com/open?id=1GnnJTLAaHRbkdx5xs5XSa-l7Cks0-wpQ" TargetMode="External"/><Relationship Id="rId138" Type="http://schemas.openxmlformats.org/officeDocument/2006/relationships/hyperlink" Target="https://drive.google.com/open?id=1lnhpPHgq6w0DW_BCg72WjzewvgZoZd-S" TargetMode="External"/><Relationship Id="rId137" Type="http://schemas.openxmlformats.org/officeDocument/2006/relationships/hyperlink" Target="https://drive.google.com/open?id=1umtODb2epqQP1SRGP5SeBt_p5YwEvzU3" TargetMode="External"/><Relationship Id="rId132" Type="http://schemas.openxmlformats.org/officeDocument/2006/relationships/hyperlink" Target="https://drive.google.com/open?id=1YOYIYpX_1Y6R5UmiuASkcGOov1evO7P9" TargetMode="External"/><Relationship Id="rId131" Type="http://schemas.openxmlformats.org/officeDocument/2006/relationships/hyperlink" Target="https://drive.google.com/open?id=1uq7O64QLg_SvOuLcTGZrDJJ-w0QpEOYo" TargetMode="External"/><Relationship Id="rId130" Type="http://schemas.openxmlformats.org/officeDocument/2006/relationships/hyperlink" Target="https://drive.google.com/open?id=158HV_eu8lxkT3EEgrfXnYwAYyF05Ucj6" TargetMode="External"/><Relationship Id="rId136" Type="http://schemas.openxmlformats.org/officeDocument/2006/relationships/hyperlink" Target="https://drive.google.com/open?id=1X-blduE-NOHJ7tYfne731rZ0rWNK-SM1" TargetMode="External"/><Relationship Id="rId135" Type="http://schemas.openxmlformats.org/officeDocument/2006/relationships/hyperlink" Target="https://drive.google.com/open?id=1jWkl4bUeTEfE65nw58spEuow5N6Io3ie" TargetMode="External"/><Relationship Id="rId134" Type="http://schemas.openxmlformats.org/officeDocument/2006/relationships/hyperlink" Target="https://drive.google.com/open?id=1aKgex_OC9WkyUKnfuh2LZ8QDv0Kns5YX" TargetMode="External"/><Relationship Id="rId133" Type="http://schemas.openxmlformats.org/officeDocument/2006/relationships/hyperlink" Target="https://drive.google.com/open?id=1oDftbBYSpU-kGXLd8XM4AgTtXMcDog_a" TargetMode="External"/><Relationship Id="rId62" Type="http://schemas.openxmlformats.org/officeDocument/2006/relationships/hyperlink" Target="https://drive.google.com/open?id=1Qf1FeaZaSlDO_w-2hkwphQmVHkUJzSKP" TargetMode="External"/><Relationship Id="rId61" Type="http://schemas.openxmlformats.org/officeDocument/2006/relationships/hyperlink" Target="https://drive.google.com/open?id=1CNcmoI53CIGE-HXi6ZW2ZQVfIYl2MbeO" TargetMode="External"/><Relationship Id="rId64" Type="http://schemas.openxmlformats.org/officeDocument/2006/relationships/hyperlink" Target="https://drive.google.com/open?id=1Wm-c36WIIBt7wWovtn7nc6aaEQ7Cy4Ge" TargetMode="External"/><Relationship Id="rId63" Type="http://schemas.openxmlformats.org/officeDocument/2006/relationships/hyperlink" Target="https://drive.google.com/open?id=1L6flkj1_kkkGVed2nn4rwjcAkhyjqkyl" TargetMode="External"/><Relationship Id="rId66" Type="http://schemas.openxmlformats.org/officeDocument/2006/relationships/hyperlink" Target="https://drive.google.com/open?id=1ThSjrkAo05QlN94V5E3X3sh9_dZpqV-U" TargetMode="External"/><Relationship Id="rId172" Type="http://schemas.openxmlformats.org/officeDocument/2006/relationships/hyperlink" Target="https://drive.google.com/open?id=1LufewP_gYIpVEhsGc9kyQrYku_bRgEBQ" TargetMode="External"/><Relationship Id="rId65" Type="http://schemas.openxmlformats.org/officeDocument/2006/relationships/hyperlink" Target="https://drive.google.com/open?id=1Kph1IABDz2jChgqwRXr97_3bU1hitOVn" TargetMode="External"/><Relationship Id="rId171" Type="http://schemas.openxmlformats.org/officeDocument/2006/relationships/hyperlink" Target="https://drive.google.com/open?id=1wHw1xCB6XSyb88Ayt0N4NH0KRUXL9-So" TargetMode="External"/><Relationship Id="rId68" Type="http://schemas.openxmlformats.org/officeDocument/2006/relationships/hyperlink" Target="https://drive.google.com/open?id=1HYbl4i-T-99Z3idH5pOASKmXRVPl0eXP" TargetMode="External"/><Relationship Id="rId170" Type="http://schemas.openxmlformats.org/officeDocument/2006/relationships/hyperlink" Target="https://drive.google.com/open?id=1-47CfffYuGzGZVxJMcPAy0wJJ1XkApeo" TargetMode="External"/><Relationship Id="rId67" Type="http://schemas.openxmlformats.org/officeDocument/2006/relationships/hyperlink" Target="https://drive.google.com/open?id=1FLnpbkM8JIRjy9iQOve3jQmoKsaOPt4A" TargetMode="External"/><Relationship Id="rId60" Type="http://schemas.openxmlformats.org/officeDocument/2006/relationships/hyperlink" Target="https://drive.google.com/open?id=1UCoIgG8ipjZRzbXDZKoTBajuvnSWtMIh" TargetMode="External"/><Relationship Id="rId165" Type="http://schemas.openxmlformats.org/officeDocument/2006/relationships/hyperlink" Target="https://drive.google.com/open?id=1AWD3smQDDott84hAOt38GnIO7ZfozRwT" TargetMode="External"/><Relationship Id="rId69" Type="http://schemas.openxmlformats.org/officeDocument/2006/relationships/hyperlink" Target="https://drive.google.com/open?id=1Bog6E9Pj5w0rld0f_5Ldsn0NcPLI4_6h" TargetMode="External"/><Relationship Id="rId164" Type="http://schemas.openxmlformats.org/officeDocument/2006/relationships/hyperlink" Target="https://drive.google.com/open?id=1eEyh3BfBqn1ZE9F2ntA6kgasvhc4kxyB" TargetMode="External"/><Relationship Id="rId163" Type="http://schemas.openxmlformats.org/officeDocument/2006/relationships/hyperlink" Target="https://drive.google.com/open?id=19qXx8fHvGy_OqVHhmU-1Z3mNtBbIZLJZ" TargetMode="External"/><Relationship Id="rId162" Type="http://schemas.openxmlformats.org/officeDocument/2006/relationships/hyperlink" Target="https://drive.google.com/open?id=1ZwJgLTnjInXb3Gu0LHAiSwNfwmkAdWZx" TargetMode="External"/><Relationship Id="rId169" Type="http://schemas.openxmlformats.org/officeDocument/2006/relationships/hyperlink" Target="https://drive.google.com/open?id=1FuTUNQNGDq8kYgZgerS-KmGZ_RmKCgSg" TargetMode="External"/><Relationship Id="rId168" Type="http://schemas.openxmlformats.org/officeDocument/2006/relationships/hyperlink" Target="https://drive.google.com/open?id=1525hZ4R-OVj-qCGsyJDvL6g6BKQH3nFc" TargetMode="External"/><Relationship Id="rId167" Type="http://schemas.openxmlformats.org/officeDocument/2006/relationships/hyperlink" Target="https://drive.google.com/open?id=1oDr2AMwWzlXMaVG7kEfCjfztx6ucYmtH" TargetMode="External"/><Relationship Id="rId166" Type="http://schemas.openxmlformats.org/officeDocument/2006/relationships/hyperlink" Target="https://drive.google.com/open?id=1HcxSKrYlbEV1KrwPIdkMjixoBBqnVoq7" TargetMode="External"/><Relationship Id="rId51" Type="http://schemas.openxmlformats.org/officeDocument/2006/relationships/hyperlink" Target="https://drive.google.com/open?id=1pWJwhIGOcDvhu7NpsJ-YY3yYwgv_fRt1" TargetMode="External"/><Relationship Id="rId50" Type="http://schemas.openxmlformats.org/officeDocument/2006/relationships/hyperlink" Target="https://drive.google.com/open?id=1XaRYRpvbNNcQVsE9Ep4yBIFTfeXSBiVj" TargetMode="External"/><Relationship Id="rId53" Type="http://schemas.openxmlformats.org/officeDocument/2006/relationships/hyperlink" Target="https://drive.google.com/open?id=1I4C9Gsq6kL8sUc5FftTVibdWm6KlJAyV" TargetMode="External"/><Relationship Id="rId52" Type="http://schemas.openxmlformats.org/officeDocument/2006/relationships/hyperlink" Target="https://drive.google.com/open?id=1xW6t9TubaEtpL0DFGV08UrSMnAESwT2s" TargetMode="External"/><Relationship Id="rId55" Type="http://schemas.openxmlformats.org/officeDocument/2006/relationships/hyperlink" Target="https://drive.google.com/open?id=1GBRMKQmRN-DT8HhfLIRMJYaiuKCXjv4z" TargetMode="External"/><Relationship Id="rId161" Type="http://schemas.openxmlformats.org/officeDocument/2006/relationships/hyperlink" Target="https://drive.google.com/open?id=1YpGdJF9FPi60ZcHdWIz1dmYUZ_4DXkN1" TargetMode="External"/><Relationship Id="rId54" Type="http://schemas.openxmlformats.org/officeDocument/2006/relationships/hyperlink" Target="https://drive.google.com/open?id=19IvGs9FV8SYTGXQSyVkYxOI67LcOxyAU" TargetMode="External"/><Relationship Id="rId160" Type="http://schemas.openxmlformats.org/officeDocument/2006/relationships/hyperlink" Target="https://drive.google.com/open?id=15sYoiS2VoJ95qVY6RV_4VHSc2Mx9KPFk" TargetMode="External"/><Relationship Id="rId57" Type="http://schemas.openxmlformats.org/officeDocument/2006/relationships/hyperlink" Target="https://drive.google.com/open?id=10zzj5GFBIfQF9-bptMHPCn-laDS_10zR" TargetMode="External"/><Relationship Id="rId56" Type="http://schemas.openxmlformats.org/officeDocument/2006/relationships/hyperlink" Target="https://drive.google.com/open?id=12UIzEijX01l5oflETcK0lAfy1yRtH4q0" TargetMode="External"/><Relationship Id="rId159" Type="http://schemas.openxmlformats.org/officeDocument/2006/relationships/hyperlink" Target="https://drive.google.com/open?id=15BgkpxUwqeHUBO1ypYlpH_mrvNNCXzpo" TargetMode="External"/><Relationship Id="rId59" Type="http://schemas.openxmlformats.org/officeDocument/2006/relationships/hyperlink" Target="https://drive.google.com/open?id=1g-C2lW71i1jkCkqsRkEyFQi6dVdXwsek" TargetMode="External"/><Relationship Id="rId154" Type="http://schemas.openxmlformats.org/officeDocument/2006/relationships/hyperlink" Target="https://drive.google.com/open?id=1rMgpyI8Z0OSGE1Mn6piC0L_M7eyS6Lxx" TargetMode="External"/><Relationship Id="rId58" Type="http://schemas.openxmlformats.org/officeDocument/2006/relationships/hyperlink" Target="https://drive.google.com/open?id=1aPK1rb-q-NlDWHdoe516YFiQgcO7FLOl" TargetMode="External"/><Relationship Id="rId153" Type="http://schemas.openxmlformats.org/officeDocument/2006/relationships/hyperlink" Target="https://drive.google.com/open?id=11Sod4qlwGEfY-yd05vse0lfRXlf-3vF9" TargetMode="External"/><Relationship Id="rId152" Type="http://schemas.openxmlformats.org/officeDocument/2006/relationships/hyperlink" Target="https://drive.google.com/open?id=15Z9IjxDblqLJQzynRFm-NbaTl5lGehNZ" TargetMode="External"/><Relationship Id="rId151" Type="http://schemas.openxmlformats.org/officeDocument/2006/relationships/hyperlink" Target="https://drive.google.com/open?id=1O7y7zyx_fnmMzFPf_99prw3Bsv7pBfBs" TargetMode="External"/><Relationship Id="rId158" Type="http://schemas.openxmlformats.org/officeDocument/2006/relationships/hyperlink" Target="https://drive.google.com/open?id=1zM8c2jXM_HkPV2dr8IfQ9srAhkJ2Letv" TargetMode="External"/><Relationship Id="rId157" Type="http://schemas.openxmlformats.org/officeDocument/2006/relationships/hyperlink" Target="https://drive.google.com/open?id=1cIDZ6USsq3y7Rs7E9RIugch2_oAAdTyv" TargetMode="External"/><Relationship Id="rId156" Type="http://schemas.openxmlformats.org/officeDocument/2006/relationships/hyperlink" Target="https://drive.google.com/open?id=1pJxncrYm5KheLFh5cFCq_50sIyjg8q1A" TargetMode="External"/><Relationship Id="rId155" Type="http://schemas.openxmlformats.org/officeDocument/2006/relationships/hyperlink" Target="https://drive.google.com/open?id=1IyXX_Ard7HSszvP5Vygi2PqufKdlclg7" TargetMode="External"/><Relationship Id="rId107" Type="http://schemas.openxmlformats.org/officeDocument/2006/relationships/hyperlink" Target="https://drive.google.com/open?id=1asC3g3a_WpDImpVEbTBNBAt3-nNb9p3K" TargetMode="External"/><Relationship Id="rId228" Type="http://schemas.openxmlformats.org/officeDocument/2006/relationships/hyperlink" Target="https://drive.google.com/open?id=1wIJKB8_Fs5jhtHJGFSaQdvgMVHfSRoRL" TargetMode="External"/><Relationship Id="rId106" Type="http://schemas.openxmlformats.org/officeDocument/2006/relationships/hyperlink" Target="https://drive.google.com/open?id=1SqyvOYVi273Hi5PFhGNj-I1Z-SvDff6y" TargetMode="External"/><Relationship Id="rId227" Type="http://schemas.openxmlformats.org/officeDocument/2006/relationships/hyperlink" Target="https://drive.google.com/open?id=1P3gAANczl7lukv8Fs_zJ7OaNYV7ghr0k" TargetMode="External"/><Relationship Id="rId105" Type="http://schemas.openxmlformats.org/officeDocument/2006/relationships/hyperlink" Target="https://drive.google.com/open?id=1T9Bc81Qx8BWY-Mjjcta9-8_Itt1CO23h" TargetMode="External"/><Relationship Id="rId226" Type="http://schemas.openxmlformats.org/officeDocument/2006/relationships/hyperlink" Target="https://drive.google.com/open?id=1ax17efW3q7vLxZo6PuuMTkH0QDZzzIez" TargetMode="External"/><Relationship Id="rId104" Type="http://schemas.openxmlformats.org/officeDocument/2006/relationships/hyperlink" Target="https://drive.google.com/open?id=16sAzQ9N2WC2G0wL-Lc6JA2hHVk3F1K3Z" TargetMode="External"/><Relationship Id="rId225" Type="http://schemas.openxmlformats.org/officeDocument/2006/relationships/hyperlink" Target="https://drive.google.com/open?id=1o_RMXSW8U0VEK9r8XYXLHeipRvibUyIE" TargetMode="External"/><Relationship Id="rId109" Type="http://schemas.openxmlformats.org/officeDocument/2006/relationships/hyperlink" Target="https://drive.google.com/open?id=1-9E0KTZNGXhp58GTq5MBKpjzxTdoH4XU" TargetMode="External"/><Relationship Id="rId108" Type="http://schemas.openxmlformats.org/officeDocument/2006/relationships/hyperlink" Target="https://drive.google.com/open?id=1iXDA5BoGhcDSSvRswHcJ_70oTiCHgg1u" TargetMode="External"/><Relationship Id="rId229" Type="http://schemas.openxmlformats.org/officeDocument/2006/relationships/hyperlink" Target="https://drive.google.com/open?id=1oBTymILYfDl-YXIYn73qind4Lwtcap6k" TargetMode="External"/><Relationship Id="rId220" Type="http://schemas.openxmlformats.org/officeDocument/2006/relationships/hyperlink" Target="https://drive.google.com/open?id=1QAi2tgfnCFDfhZYf1OFSN5As7jOmLDBf" TargetMode="External"/><Relationship Id="rId103" Type="http://schemas.openxmlformats.org/officeDocument/2006/relationships/hyperlink" Target="https://drive.google.com/open?id=10Or-5uMvtK-nsEJ5zG2YAENd_mwQtTeM" TargetMode="External"/><Relationship Id="rId224" Type="http://schemas.openxmlformats.org/officeDocument/2006/relationships/hyperlink" Target="https://drive.google.com/open?id=1tTByRk2ABeceG2X4Kb97iV-32gLWfw9E" TargetMode="External"/><Relationship Id="rId102" Type="http://schemas.openxmlformats.org/officeDocument/2006/relationships/hyperlink" Target="https://drive.google.com/open?id=1VQp0Crfn0T2u-abstRT-wOIinM8IcRtf" TargetMode="External"/><Relationship Id="rId223" Type="http://schemas.openxmlformats.org/officeDocument/2006/relationships/hyperlink" Target="https://drive.google.com/open?id=1gnP-fTusukyheSHAhQxZdSqRaKvV3JGj" TargetMode="External"/><Relationship Id="rId101" Type="http://schemas.openxmlformats.org/officeDocument/2006/relationships/hyperlink" Target="https://drive.google.com/open?id=1X8qjMR7WBdvXOmRivJn7DLlyjldyV0LQ" TargetMode="External"/><Relationship Id="rId222" Type="http://schemas.openxmlformats.org/officeDocument/2006/relationships/hyperlink" Target="https://drive.google.com/open?id=1Oo9U5tSt1vRTYGX0jerJX4DfhexjuJVN" TargetMode="External"/><Relationship Id="rId100" Type="http://schemas.openxmlformats.org/officeDocument/2006/relationships/hyperlink" Target="https://drive.google.com/open?id=1YBlx8rnrlgjRMhjANhcAb9RSq58qiqrP" TargetMode="External"/><Relationship Id="rId221" Type="http://schemas.openxmlformats.org/officeDocument/2006/relationships/hyperlink" Target="https://drive.google.com/open?id=1sX_jkhh8d5HJh9faUGc9eeCBGcMuE8XI" TargetMode="External"/><Relationship Id="rId217" Type="http://schemas.openxmlformats.org/officeDocument/2006/relationships/hyperlink" Target="https://drive.google.com/open?id=1lMu4uiNufPm_4qOgR0QUhfmVae6k6c89" TargetMode="External"/><Relationship Id="rId216" Type="http://schemas.openxmlformats.org/officeDocument/2006/relationships/hyperlink" Target="https://drive.google.com/open?id=1_zjSGwaYlvxklJ6fHPMOfvODNqedSOVm" TargetMode="External"/><Relationship Id="rId215" Type="http://schemas.openxmlformats.org/officeDocument/2006/relationships/hyperlink" Target="https://drive.google.com/open?id=1SdPX4aEGDHvbYdmm1bg4iVoT5hP6_F-N" TargetMode="External"/><Relationship Id="rId214" Type="http://schemas.openxmlformats.org/officeDocument/2006/relationships/hyperlink" Target="https://drive.google.com/open?id=1TooAmFYX866KbMKHGctxnP3ALAbKXUUA" TargetMode="External"/><Relationship Id="rId219" Type="http://schemas.openxmlformats.org/officeDocument/2006/relationships/hyperlink" Target="https://drive.google.com/open?id=12kdsUphMAfj43TaIDFAk5Q2TCkp6PmcW" TargetMode="External"/><Relationship Id="rId218" Type="http://schemas.openxmlformats.org/officeDocument/2006/relationships/hyperlink" Target="https://drive.google.com/open?id=1z_FCAhaTJR3fi6Q9dT7sqCe3qgxOraRv" TargetMode="External"/><Relationship Id="rId213" Type="http://schemas.openxmlformats.org/officeDocument/2006/relationships/hyperlink" Target="https://drive.google.com/open?id=195U25eqHS44QdEMpaeNLxxG6OZ51dIiu" TargetMode="External"/><Relationship Id="rId212" Type="http://schemas.openxmlformats.org/officeDocument/2006/relationships/hyperlink" Target="https://drive.google.com/open?id=1jAy0WzEWCNuJJClwgV-sJemVK6mes1as" TargetMode="External"/><Relationship Id="rId211" Type="http://schemas.openxmlformats.org/officeDocument/2006/relationships/hyperlink" Target="https://drive.google.com/open?id=1JOSREA7_s_A7x0vBUen12QrT_7RUm_3z" TargetMode="External"/><Relationship Id="rId210" Type="http://schemas.openxmlformats.org/officeDocument/2006/relationships/hyperlink" Target="https://drive.google.com/open?id=1VQXU9jzaoMiO3ObIwGZU1Y-Hvy9umwx6" TargetMode="External"/><Relationship Id="rId129" Type="http://schemas.openxmlformats.org/officeDocument/2006/relationships/hyperlink" Target="https://drive.google.com/open?id=1MGvjtnu3r_t_YTM4033f4wHOYIt09kr5" TargetMode="External"/><Relationship Id="rId128" Type="http://schemas.openxmlformats.org/officeDocument/2006/relationships/hyperlink" Target="https://drive.google.com/open?id=1MG0p46JOIrIKkXmMwuw2LlinAEGngbSH" TargetMode="External"/><Relationship Id="rId127" Type="http://schemas.openxmlformats.org/officeDocument/2006/relationships/hyperlink" Target="https://drive.google.com/open?id=1hI4foIE7OYsGtJAnOiB_4KCgS5bMqgpk" TargetMode="External"/><Relationship Id="rId126" Type="http://schemas.openxmlformats.org/officeDocument/2006/relationships/hyperlink" Target="https://drive.google.com/open?id=1kXR-G1zGa-0KpMOzR_MDkyZp8CgrLLoz" TargetMode="External"/><Relationship Id="rId121" Type="http://schemas.openxmlformats.org/officeDocument/2006/relationships/hyperlink" Target="https://drive.google.com/open?id=15eZHO5YOFSHYVnin-3vX0yvNo9hV8tAl" TargetMode="External"/><Relationship Id="rId120" Type="http://schemas.openxmlformats.org/officeDocument/2006/relationships/hyperlink" Target="https://drive.google.com/open?id=1BaDNnHLJnrpISUh2AOmPQF7o5SLul4YS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drive.google.com/open?id=1-wl9SbQTVNip0wKwPEd58SDa-X81BFqH" TargetMode="External"/><Relationship Id="rId125" Type="http://schemas.openxmlformats.org/officeDocument/2006/relationships/hyperlink" Target="https://drive.google.com/open?id=1yMAacFI9D9LP4TPcvL4JomgLddzo5AXV" TargetMode="External"/><Relationship Id="rId124" Type="http://schemas.openxmlformats.org/officeDocument/2006/relationships/hyperlink" Target="https://drive.google.com/open?id=1xE9GFA7s4U4zP0dEk2KWkbv22TP0yjY5" TargetMode="External"/><Relationship Id="rId123" Type="http://schemas.openxmlformats.org/officeDocument/2006/relationships/hyperlink" Target="https://drive.google.com/open?id=1cwx5Wmi6I6WZbH0AM0WcdmguLUIRTPEJ" TargetMode="External"/><Relationship Id="rId122" Type="http://schemas.openxmlformats.org/officeDocument/2006/relationships/hyperlink" Target="https://drive.google.com/open?id=1y3ltB77C9TuFVLt6QlR3PzOJ54lW6lI2" TargetMode="External"/><Relationship Id="rId95" Type="http://schemas.openxmlformats.org/officeDocument/2006/relationships/hyperlink" Target="https://drive.google.com/open?id=17qZ4DUlYWgaVS4CHNaMYxIxQ9XNLCPFH" TargetMode="External"/><Relationship Id="rId94" Type="http://schemas.openxmlformats.org/officeDocument/2006/relationships/hyperlink" Target="https://drive.google.com/open?id=1R721Ku6XMZinGZj78j0H-FWW31uxDKH0" TargetMode="External"/><Relationship Id="rId97" Type="http://schemas.openxmlformats.org/officeDocument/2006/relationships/hyperlink" Target="https://drive.google.com/open?id=1-u9vk_zGzEsid_geI-GYS78rfTBk1UB5" TargetMode="External"/><Relationship Id="rId96" Type="http://schemas.openxmlformats.org/officeDocument/2006/relationships/hyperlink" Target="https://drive.google.com/open?id=1FwUHCvVz42EE1WVv--m5XiztTh7siN94" TargetMode="External"/><Relationship Id="rId99" Type="http://schemas.openxmlformats.org/officeDocument/2006/relationships/hyperlink" Target="https://drive.google.com/open?id=12QN9EwpkQywJkF68NLSUMjNr61pUruu_" TargetMode="External"/><Relationship Id="rId98" Type="http://schemas.openxmlformats.org/officeDocument/2006/relationships/hyperlink" Target="https://drive.google.com/open?id=1H7Q2gG_3rm_VPeMd3gS4dvX-xY0pU-Q_" TargetMode="External"/><Relationship Id="rId91" Type="http://schemas.openxmlformats.org/officeDocument/2006/relationships/hyperlink" Target="https://drive.google.com/open?id=1pvhY-UqI2HyG0w5jpcJMRUch0cWQA-FJ" TargetMode="External"/><Relationship Id="rId90" Type="http://schemas.openxmlformats.org/officeDocument/2006/relationships/hyperlink" Target="https://drive.google.com/open?id=1XA217wzLr8av-lIUvaXIlZIx2vnrV8_H" TargetMode="External"/><Relationship Id="rId93" Type="http://schemas.openxmlformats.org/officeDocument/2006/relationships/hyperlink" Target="https://drive.google.com/open?id=1arBMqeDjEH9L-8LQMTkZgir1ZxLL_dXh" TargetMode="External"/><Relationship Id="rId92" Type="http://schemas.openxmlformats.org/officeDocument/2006/relationships/hyperlink" Target="https://drive.google.com/open?id=1qMSec6dEIW9R27KHZYm6HMHdDrCpqnqF" TargetMode="External"/><Relationship Id="rId118" Type="http://schemas.openxmlformats.org/officeDocument/2006/relationships/hyperlink" Target="https://drive.google.com/open?id=1mz8b7Tg8zRsWHFp5OpnkfDLA1ljBP9jO" TargetMode="External"/><Relationship Id="rId239" Type="http://schemas.openxmlformats.org/officeDocument/2006/relationships/hyperlink" Target="https://drive.google.com/open?id=1iMFdkgPjDMSUXBqeevp0MbETw_M9P0Nn" TargetMode="External"/><Relationship Id="rId117" Type="http://schemas.openxmlformats.org/officeDocument/2006/relationships/hyperlink" Target="https://drive.google.com/open?id=1oLonkYx5FT2FTFUnWIRlkmCO8V-Eo9fl" TargetMode="External"/><Relationship Id="rId238" Type="http://schemas.openxmlformats.org/officeDocument/2006/relationships/hyperlink" Target="https://drive.google.com/open?id=1YHMtYpnxJu2Yj1Jgb6yugPHQ9RwiYN9J" TargetMode="External"/><Relationship Id="rId116" Type="http://schemas.openxmlformats.org/officeDocument/2006/relationships/hyperlink" Target="https://drive.google.com/open?id=1rC7uPM3l8jCgAmiWBwr9atKQCfO64U9N" TargetMode="External"/><Relationship Id="rId237" Type="http://schemas.openxmlformats.org/officeDocument/2006/relationships/hyperlink" Target="https://drive.google.com/open?id=1XVFdej07PYRNMh-ylv2WxEoIhMVBYRj4" TargetMode="External"/><Relationship Id="rId115" Type="http://schemas.openxmlformats.org/officeDocument/2006/relationships/hyperlink" Target="https://drive.google.com/open?id=1_mmHHfmu5YYa_lI2jSb-b3EK0sttNZXQ" TargetMode="External"/><Relationship Id="rId236" Type="http://schemas.openxmlformats.org/officeDocument/2006/relationships/hyperlink" Target="https://drive.google.com/open?id=1zXjo6unOIacI9xj9_FcTm9xBaY-3BlRT" TargetMode="External"/><Relationship Id="rId119" Type="http://schemas.openxmlformats.org/officeDocument/2006/relationships/hyperlink" Target="https://drive.google.com/open?id=1RfiHeo5kxgOIB3MCaxfGqaDDmHZPGfQe" TargetMode="External"/><Relationship Id="rId110" Type="http://schemas.openxmlformats.org/officeDocument/2006/relationships/hyperlink" Target="https://drive.google.com/open?id=1JtP1rOWcaYtRdHJjJv8Z6Vvc1Es8ecqj" TargetMode="External"/><Relationship Id="rId231" Type="http://schemas.openxmlformats.org/officeDocument/2006/relationships/hyperlink" Target="https://drive.google.com/open?id=1huPJfllXDifayEGvELuBuJLrnzmSO1BX" TargetMode="External"/><Relationship Id="rId230" Type="http://schemas.openxmlformats.org/officeDocument/2006/relationships/hyperlink" Target="https://drive.google.com/open?id=1q2z0ZfFri7vZI5asOtbKKvZGVxLNJ3CO" TargetMode="External"/><Relationship Id="rId114" Type="http://schemas.openxmlformats.org/officeDocument/2006/relationships/hyperlink" Target="https://drive.google.com/open?id=1gCLpYgj1p5Y5gcD3ny7INwwYA898n0Pl" TargetMode="External"/><Relationship Id="rId235" Type="http://schemas.openxmlformats.org/officeDocument/2006/relationships/hyperlink" Target="https://drive.google.com/open?id=1rOahx2dCE66KcaSUkGBBCELFtOx3bSGf" TargetMode="External"/><Relationship Id="rId113" Type="http://schemas.openxmlformats.org/officeDocument/2006/relationships/hyperlink" Target="https://drive.google.com/open?id=1i5e_mqK7gJxrVbHetl9NzbNK0JL6eiL6" TargetMode="External"/><Relationship Id="rId234" Type="http://schemas.openxmlformats.org/officeDocument/2006/relationships/hyperlink" Target="https://drive.google.com/open?id=12dh-gPPX65eKpfEu_FtMpEpSJIA7ioKs" TargetMode="External"/><Relationship Id="rId112" Type="http://schemas.openxmlformats.org/officeDocument/2006/relationships/hyperlink" Target="https://drive.google.com/open?id=1CjWJfDtU_IM3_fB7w5BCZaiMqU597jmJ" TargetMode="External"/><Relationship Id="rId233" Type="http://schemas.openxmlformats.org/officeDocument/2006/relationships/hyperlink" Target="https://drive.google.com/open?id=1toltIepv2IXDxNoBY0COLcrbW3SVx9BR" TargetMode="External"/><Relationship Id="rId111" Type="http://schemas.openxmlformats.org/officeDocument/2006/relationships/hyperlink" Target="https://drive.google.com/open?id=1Z3ZGJ2C9cyV3EiEzxBG8xSUaYyNIdr1s" TargetMode="External"/><Relationship Id="rId232" Type="http://schemas.openxmlformats.org/officeDocument/2006/relationships/hyperlink" Target="https://drive.google.com/open?id=1r7kTdWGCvJtplZLKQVFl-SwTRjzFV5O-" TargetMode="External"/><Relationship Id="rId206" Type="http://schemas.openxmlformats.org/officeDocument/2006/relationships/hyperlink" Target="https://drive.google.com/open?id=1IgiIYOtvc-tiVDeufXUL7SkqBIWMTabq" TargetMode="External"/><Relationship Id="rId205" Type="http://schemas.openxmlformats.org/officeDocument/2006/relationships/hyperlink" Target="https://drive.google.com/open?id=1IJhqrKm9yih4o0_JZtUJjVAXr5JkRdLD" TargetMode="External"/><Relationship Id="rId204" Type="http://schemas.openxmlformats.org/officeDocument/2006/relationships/hyperlink" Target="https://drive.google.com/open?id=1A-983G53z-5pLVMicIbivVWp_tiN6jrI" TargetMode="External"/><Relationship Id="rId203" Type="http://schemas.openxmlformats.org/officeDocument/2006/relationships/hyperlink" Target="https://drive.google.com/open?id=1td7E8deivjHlQezE1uPWrFvODuxoYTGM" TargetMode="External"/><Relationship Id="rId209" Type="http://schemas.openxmlformats.org/officeDocument/2006/relationships/hyperlink" Target="https://drive.google.com/open?id=1muS3RzgmG7Jf5--ZktiUOr1-72uObGd4" TargetMode="External"/><Relationship Id="rId208" Type="http://schemas.openxmlformats.org/officeDocument/2006/relationships/hyperlink" Target="https://drive.google.com/open?id=1bUaFlxwrVfnkIjozb-K3STN88w92E4_M" TargetMode="External"/><Relationship Id="rId207" Type="http://schemas.openxmlformats.org/officeDocument/2006/relationships/hyperlink" Target="https://drive.google.com/open?id=1yq_28E4Ccmulf4bPubOH_qDaGpcNORJu" TargetMode="External"/><Relationship Id="rId202" Type="http://schemas.openxmlformats.org/officeDocument/2006/relationships/hyperlink" Target="https://drive.google.com/open?id=1WpPgrBVLKGnMuL6ocjx5cotm0DO6vYsj" TargetMode="External"/><Relationship Id="rId201" Type="http://schemas.openxmlformats.org/officeDocument/2006/relationships/hyperlink" Target="https://drive.google.com/open?id=1Xqnn6Xlj6bOj91o817CuSUxhb3NI343h" TargetMode="External"/><Relationship Id="rId200" Type="http://schemas.openxmlformats.org/officeDocument/2006/relationships/hyperlink" Target="https://drive.google.com/open?id=1lCkeqFYkYPtQWuCT33TAYX7iHQbSs-p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0avTaj6-npD0wppW5Xewr-widi9-KzrP" TargetMode="External"/><Relationship Id="rId2" Type="http://schemas.openxmlformats.org/officeDocument/2006/relationships/hyperlink" Target="https://drive.google.com/open?id=1CVX8ZyHempzk08m8lSGw9Y9wC-OAs8Rx" TargetMode="External"/><Relationship Id="rId3" Type="http://schemas.openxmlformats.org/officeDocument/2006/relationships/hyperlink" Target="https://drive.google.com/open?id=1J6FiZTax4nsyDtjROi2a5uMDQgi7P3lz" TargetMode="External"/><Relationship Id="rId4" Type="http://schemas.openxmlformats.org/officeDocument/2006/relationships/hyperlink" Target="https://drive.google.com/open?id=1AZ-qeqG0mNHQRDJdiGHUCZUY2Crfaour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drive.google.com/open?id=1fZZq-ug1TMxVNyR7NKz9foLhl_n1FIC7" TargetMode="External"/><Relationship Id="rId6" Type="http://schemas.openxmlformats.org/officeDocument/2006/relationships/hyperlink" Target="https://drive.google.com/open?id=1-ofAVOBZFjRZUkaT5QForFieQGmeoq1t" TargetMode="External"/><Relationship Id="rId7" Type="http://schemas.openxmlformats.org/officeDocument/2006/relationships/hyperlink" Target="https://drive.google.com/open?id=1ikjHetQoFbHSqPnNERdamNYxxlhfhgdm" TargetMode="External"/><Relationship Id="rId8" Type="http://schemas.openxmlformats.org/officeDocument/2006/relationships/hyperlink" Target="https://drive.google.com/open?id=17tWYCuI-nUWFZ6AHHCNhqbVbPZFWuJC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hidden="1" min="2" max="2" width="12.63"/>
    <col customWidth="1" min="3" max="3" width="15.5"/>
    <col customWidth="1" min="4" max="4" width="11.75"/>
    <col customWidth="1" min="5" max="5" width="12.75"/>
    <col customWidth="1" min="7" max="7" width="12.13"/>
    <col customWidth="1" min="19" max="19" width="32.63"/>
  </cols>
  <sheetData>
    <row r="1">
      <c r="C1" s="1" t="s">
        <v>0</v>
      </c>
      <c r="D1" s="2">
        <v>45352.0</v>
      </c>
      <c r="E1" s="3">
        <f>today()</f>
        <v>45391</v>
      </c>
      <c r="G1" s="4"/>
    </row>
    <row r="2">
      <c r="C2" s="5"/>
      <c r="K2" s="6"/>
    </row>
    <row r="3">
      <c r="C3" s="5"/>
    </row>
    <row r="4">
      <c r="C4" s="5"/>
      <c r="D4" s="7">
        <f t="shared" ref="D4:E4" si="1">SUM(D6:D15)</f>
        <v>230</v>
      </c>
      <c r="E4" s="7">
        <f t="shared" si="1"/>
        <v>24</v>
      </c>
      <c r="F4" s="8">
        <f>E4/D4</f>
        <v>0.1043478261</v>
      </c>
      <c r="G4" s="7">
        <f>SUM(G6:G15)</f>
        <v>94</v>
      </c>
    </row>
    <row r="5">
      <c r="A5" s="9"/>
      <c r="B5" s="10" t="s">
        <v>1</v>
      </c>
      <c r="C5" s="11" t="s">
        <v>2</v>
      </c>
      <c r="D5" s="12" t="s">
        <v>3</v>
      </c>
      <c r="E5" s="12" t="s">
        <v>4</v>
      </c>
      <c r="F5" s="12" t="s">
        <v>5</v>
      </c>
      <c r="G5" s="12" t="s">
        <v>6</v>
      </c>
    </row>
    <row r="6">
      <c r="A6" s="5"/>
      <c r="B6" s="13" t="str">
        <f>IFERROR(__xludf.DUMMYFUNCTION("ArrayFormula(proper(UNIQUE(filter('Dealer Visit'!C2:C1001,'Dealer Visit'!T2:T1001=1))))"),"Amit.Wadehra@Themotorpedia.Com")</f>
        <v>Amit.Wadehra@Themotorpedia.Com</v>
      </c>
      <c r="C6" s="14" t="str">
        <f>IFERROR(__xludf.DUMMYFUNCTION("ArrayFormula(SUBSTITUTE(SUBSTITUTE(proper(UNIQUE(filter('Dealer Visit'!C2:C1001,'Dealer Visit'!T2:T1001=1))),""@Gmail.Com"",""""),""@Themotorpedia.Com"",""""))"),"Amit.Wadehra")</f>
        <v>Amit.Wadehra</v>
      </c>
      <c r="D6" s="15">
        <f>if(B6="",, COUNTIFS('Dealer Visit'!$C:$C,$B6,'Dealer Visit'!$T:$T,1,'Dealer Visit'!D:D,"First Time Dealer Visit"))</f>
        <v>114</v>
      </c>
      <c r="E6" s="15">
        <f>if(B6="",, COUNTIFS('Dealer Visit'!$C:$C,$B6,'Dealer Visit'!$T:$T,1,'Dealer Visit'!$Q:$Q,1))</f>
        <v>13</v>
      </c>
      <c r="F6" s="16">
        <f t="array" ref="F6:F1001">if(C6:C1001="",,iferror(E6:E1001/D6:D1001))</f>
        <v>0.1140350877</v>
      </c>
      <c r="G6" s="15">
        <f>if(B6="",, COUNTIFS('Dealer Visit'!$C:$C,$B6,'Dealer Visit'!$N:$N,"&lt;&gt;"&amp;"",'Dealer Visit'!$T:$T,1,'Dealer Visit'!D:D,"Follow Up Visit"))</f>
        <v>34</v>
      </c>
    </row>
    <row r="7">
      <c r="A7" s="5"/>
      <c r="B7" s="13" t="str">
        <f>IFERROR(__xludf.DUMMYFUNCTION("""COMPUTED_VALUE"""),"Shashank.Verma@Themotorpedia.Com")</f>
        <v>Shashank.Verma@Themotorpedia.Com</v>
      </c>
      <c r="C7" s="14" t="str">
        <f>IFERROR(__xludf.DUMMYFUNCTION("""COMPUTED_VALUE"""),"Shashank.Verma")</f>
        <v>Shashank.Verma</v>
      </c>
      <c r="D7" s="15">
        <f>if(B7="",, COUNTIFS('Dealer Visit'!$C:$C,$B7,'Dealer Visit'!$T:$T,1,'Dealer Visit'!D:D,"First Time Dealer Visit"))</f>
        <v>54</v>
      </c>
      <c r="E7" s="15">
        <f>if(B7="",, COUNTIFS('Dealer Visit'!$C:$C,$B7,'Dealer Visit'!$T:$T,1,'Dealer Visit'!$Q:$Q,1))</f>
        <v>1</v>
      </c>
      <c r="F7" s="16">
        <v>0.018518518518518517</v>
      </c>
      <c r="G7" s="15">
        <f>if(B7="",, COUNTIFS('Dealer Visit'!$C:$C,$B7,'Dealer Visit'!$N:$N,"&lt;&gt;"&amp;"",'Dealer Visit'!$T:$T,1,'Dealer Visit'!D:D,"Follow Up Visit"))</f>
        <v>41</v>
      </c>
    </row>
    <row r="8">
      <c r="A8" s="5"/>
      <c r="B8" s="13" t="str">
        <f>IFERROR(__xludf.DUMMYFUNCTION("""COMPUTED_VALUE"""),"Purshottam.Chattry@Themotorpedia.Com")</f>
        <v>Purshottam.Chattry@Themotorpedia.Com</v>
      </c>
      <c r="C8" s="14" t="str">
        <f>IFERROR(__xludf.DUMMYFUNCTION("""COMPUTED_VALUE"""),"Purshottam.Chattry")</f>
        <v>Purshottam.Chattry</v>
      </c>
      <c r="D8" s="15">
        <f>if(B8="",, COUNTIFS('Dealer Visit'!$C:$C,$B8,'Dealer Visit'!$T:$T,1,'Dealer Visit'!D:D,"First Time Dealer Visit"))</f>
        <v>51</v>
      </c>
      <c r="E8" s="15">
        <f>if(B8="",, COUNTIFS('Dealer Visit'!$C:$C,$B8,'Dealer Visit'!$T:$T,1,'Dealer Visit'!$Q:$Q,1))</f>
        <v>2</v>
      </c>
      <c r="F8" s="16">
        <v>0.0392156862745098</v>
      </c>
      <c r="G8" s="15">
        <f>if(B8="",, COUNTIFS('Dealer Visit'!$C:$C,$B8,'Dealer Visit'!$N:$N,"&lt;&gt;"&amp;"",'Dealer Visit'!$T:$T,1,'Dealer Visit'!D:D,"Follow Up Visit"))</f>
        <v>19</v>
      </c>
    </row>
    <row r="9">
      <c r="A9" s="5"/>
      <c r="B9" s="13" t="str">
        <f>IFERROR(__xludf.DUMMYFUNCTION("""COMPUTED_VALUE"""),"Lav.Kush@Themotorpedia.Com")</f>
        <v>Lav.Kush@Themotorpedia.Com</v>
      </c>
      <c r="C9" s="14" t="str">
        <f>IFERROR(__xludf.DUMMYFUNCTION("""COMPUTED_VALUE"""),"Lav.Kush")</f>
        <v>Lav.Kush</v>
      </c>
      <c r="D9" s="15">
        <f>if(B9="",, COUNTIFS('Dealer Visit'!$C:$C,$B9,'Dealer Visit'!$T:$T,1,'Dealer Visit'!D:D,"First Time Dealer Visit"))</f>
        <v>8</v>
      </c>
      <c r="E9" s="15">
        <f>if(B9="",, COUNTIFS('Dealer Visit'!$C:$C,$B9,'Dealer Visit'!$T:$T,1,'Dealer Visit'!$Q:$Q,1))</f>
        <v>7</v>
      </c>
      <c r="F9" s="16">
        <v>0.875</v>
      </c>
      <c r="G9" s="15">
        <f>if(B9="",, COUNTIFS('Dealer Visit'!$C:$C,$B9,'Dealer Visit'!$N:$N,"&lt;&gt;"&amp;"",'Dealer Visit'!$T:$T,1,'Dealer Visit'!D:D,"Follow Up Visit"))</f>
        <v>0</v>
      </c>
    </row>
    <row r="10">
      <c r="A10" s="5"/>
      <c r="B10" s="13" t="str">
        <f>IFERROR(__xludf.DUMMYFUNCTION("""COMPUTED_VALUE"""),"Parveen.Shekhawat@Themotorpedia.Com")</f>
        <v>Parveen.Shekhawat@Themotorpedia.Com</v>
      </c>
      <c r="C10" s="14" t="str">
        <f>IFERROR(__xludf.DUMMYFUNCTION("""COMPUTED_VALUE"""),"Parveen.Shekhawat")</f>
        <v>Parveen.Shekhawat</v>
      </c>
      <c r="D10" s="15">
        <f>if(B10="",, COUNTIFS('Dealer Visit'!$C:$C,$B10,'Dealer Visit'!$T:$T,1,'Dealer Visit'!D:D,"First Time Dealer Visit"))</f>
        <v>2</v>
      </c>
      <c r="E10" s="15">
        <f>if(B10="",, COUNTIFS('Dealer Visit'!$C:$C,$B10,'Dealer Visit'!$T:$T,1,'Dealer Visit'!$Q:$Q,1))</f>
        <v>0</v>
      </c>
      <c r="F10" s="16">
        <v>0.0</v>
      </c>
      <c r="G10" s="15">
        <f>if(B10="",, COUNTIFS('Dealer Visit'!$C:$C,$B10,'Dealer Visit'!$N:$N,"&lt;&gt;"&amp;"",'Dealer Visit'!$T:$T,1,'Dealer Visit'!D:D,"Follow Up Visit"))</f>
        <v>0</v>
      </c>
    </row>
    <row r="11">
      <c r="A11" s="5"/>
      <c r="B11" s="13" t="str">
        <f>IFERROR(__xludf.DUMMYFUNCTION("""COMPUTED_VALUE"""),"Shubham.Kharwar@Themotorpedia.Com")</f>
        <v>Shubham.Kharwar@Themotorpedia.Com</v>
      </c>
      <c r="C11" s="14" t="str">
        <f>IFERROR(__xludf.DUMMYFUNCTION("""COMPUTED_VALUE"""),"Shubham.Kharwar")</f>
        <v>Shubham.Kharwar</v>
      </c>
      <c r="D11" s="15">
        <f>if(B11="",, COUNTIFS('Dealer Visit'!$C:$C,$B11,'Dealer Visit'!$T:$T,1,'Dealer Visit'!D:D,"First Time Dealer Visit"))</f>
        <v>1</v>
      </c>
      <c r="E11" s="15">
        <f>if(B11="",, COUNTIFS('Dealer Visit'!$C:$C,$B11,'Dealer Visit'!$T:$T,1,'Dealer Visit'!$Q:$Q,1))</f>
        <v>1</v>
      </c>
      <c r="F11" s="16">
        <v>1.0</v>
      </c>
      <c r="G11" s="15">
        <f>if(B11="",, COUNTIFS('Dealer Visit'!$C:$C,$B11,'Dealer Visit'!$N:$N,"&lt;&gt;"&amp;"",'Dealer Visit'!$T:$T,1,'Dealer Visit'!D:D,"Follow Up Visit"))</f>
        <v>0</v>
      </c>
    </row>
    <row r="12">
      <c r="A12" s="5"/>
      <c r="B12" s="13"/>
      <c r="C12" s="14"/>
      <c r="D12" s="15" t="str">
        <f>if(B12="",, COUNTIFS('Dealer Visit'!$C:$C,$B12,'Dealer Visit'!$T:$T,1,'Dealer Visit'!D:D,"First Time Dealer Visit"))</f>
        <v/>
      </c>
      <c r="E12" s="15" t="str">
        <f>if(B12="",, COUNTIFS('Dealer Visit'!$C:$C,$B12,'Dealer Visit'!$T:$T,1,'Dealer Visit'!$Q:$Q,1))</f>
        <v/>
      </c>
      <c r="F12" s="16"/>
      <c r="G12" s="15" t="str">
        <f>if(B12="",, COUNTIFS('Dealer Visit'!$C:$C,$B12,'Dealer Visit'!$N:$N,"&lt;&gt;"&amp;"",'Dealer Visit'!$T:$T,1,'Dealer Visit'!D:D,"Follow Up Visit"))</f>
        <v/>
      </c>
    </row>
    <row r="13">
      <c r="A13" s="5"/>
      <c r="B13" s="13"/>
      <c r="C13" s="14"/>
      <c r="D13" s="15" t="str">
        <f>if(B13="",, COUNTIFS('Dealer Visit'!$C:$C,$B13,'Dealer Visit'!$T:$T,1,'Dealer Visit'!D:D,"First Time Dealer Visit"))</f>
        <v/>
      </c>
      <c r="E13" s="15" t="str">
        <f>if(B13="",, COUNTIFS('Dealer Visit'!$C:$C,$B13,'Dealer Visit'!$T:$T,1,'Dealer Visit'!$Q:$Q,1))</f>
        <v/>
      </c>
      <c r="F13" s="16"/>
      <c r="G13" s="15" t="str">
        <f>if(B13="",, COUNTIFS('Dealer Visit'!$C:$C,$B13,'Dealer Visit'!$N:$N,"&lt;&gt;"&amp;"",'Dealer Visit'!$T:$T,1,'Dealer Visit'!D:D,"Follow Up Visit"))</f>
        <v/>
      </c>
    </row>
    <row r="14">
      <c r="A14" s="5"/>
      <c r="B14" s="13"/>
      <c r="C14" s="14"/>
      <c r="D14" s="15" t="str">
        <f>if(B14="",, COUNTIFS('Dealer Visit'!$C:$C,$B14,'Dealer Visit'!$T:$T,1,'Dealer Visit'!D:D,"First Time Dealer Visit"))</f>
        <v/>
      </c>
      <c r="E14" s="15" t="str">
        <f>if(B14="",, COUNTIFS('Dealer Visit'!$C:$C,$B14,'Dealer Visit'!$T:$T,1,'Dealer Visit'!$Q:$Q,1))</f>
        <v/>
      </c>
      <c r="F14" s="16"/>
      <c r="G14" s="15" t="str">
        <f>if(B14="",, COUNTIFS('Dealer Visit'!$C:$C,$B14,'Dealer Visit'!$N:$N,"&lt;&gt;"&amp;"",'Dealer Visit'!$T:$T,1,'Dealer Visit'!D:D,"Follow Up Visit"))</f>
        <v/>
      </c>
    </row>
    <row r="15">
      <c r="A15" s="5"/>
      <c r="B15" s="13"/>
      <c r="C15" s="14"/>
      <c r="D15" s="15" t="str">
        <f>if(B15="",, COUNTIFS('Dealer Visit'!$C:$C,$B15,'Dealer Visit'!$T:$T,1,'Dealer Visit'!D:D,"First Time Dealer Visit"))</f>
        <v/>
      </c>
      <c r="E15" s="15" t="str">
        <f>if(B15="",, COUNTIFS('Dealer Visit'!$C:$C,$B15,'Dealer Visit'!$T:$T,1,'Dealer Visit'!$Q:$Q,1))</f>
        <v/>
      </c>
      <c r="F15" s="16"/>
      <c r="G15" s="15" t="str">
        <f>if(B15="",, COUNTIFS('Dealer Visit'!$C:$C,$B15,'Dealer Visit'!$N:$N,"&lt;&gt;"&amp;"",'Dealer Visit'!$T:$T,1,'Dealer Visit'!D:D,"Follow Up Visit"))</f>
        <v/>
      </c>
    </row>
    <row r="16">
      <c r="C16" s="5"/>
      <c r="F16" s="4"/>
    </row>
    <row r="17">
      <c r="C17" s="5"/>
      <c r="F17" s="4"/>
    </row>
    <row r="18">
      <c r="C18" s="5"/>
      <c r="F18" s="4"/>
    </row>
    <row r="19">
      <c r="C19" s="5"/>
      <c r="F19" s="4"/>
    </row>
    <row r="20">
      <c r="C20" s="5"/>
      <c r="F20" s="4"/>
    </row>
    <row r="21">
      <c r="C21" s="5"/>
      <c r="F21" s="4"/>
    </row>
    <row r="22">
      <c r="C22" s="5"/>
      <c r="F22" s="4"/>
    </row>
    <row r="23">
      <c r="C23" s="5"/>
      <c r="F23" s="4"/>
    </row>
    <row r="24">
      <c r="C24" s="5"/>
      <c r="F24" s="4"/>
    </row>
    <row r="25">
      <c r="C25" s="5"/>
      <c r="F25" s="4"/>
    </row>
    <row r="26">
      <c r="C26" s="5"/>
      <c r="F26" s="4"/>
    </row>
    <row r="27">
      <c r="C27" s="5"/>
      <c r="F27" s="4"/>
    </row>
    <row r="28">
      <c r="C28" s="5"/>
      <c r="F28" s="4"/>
    </row>
    <row r="29">
      <c r="C29" s="5"/>
      <c r="F29" s="4"/>
    </row>
    <row r="30">
      <c r="C30" s="5"/>
      <c r="F30" s="4"/>
    </row>
    <row r="31">
      <c r="C31" s="5"/>
      <c r="F31" s="4"/>
    </row>
    <row r="32">
      <c r="C32" s="5"/>
      <c r="F32" s="4"/>
    </row>
    <row r="33">
      <c r="C33" s="5"/>
      <c r="F33" s="4"/>
    </row>
    <row r="34">
      <c r="C34" s="5"/>
      <c r="F34" s="4"/>
    </row>
    <row r="35">
      <c r="C35" s="5"/>
      <c r="F35" s="4"/>
    </row>
    <row r="36">
      <c r="C36" s="5"/>
      <c r="F36" s="4"/>
    </row>
    <row r="37">
      <c r="C37" s="5"/>
      <c r="F37" s="4"/>
    </row>
    <row r="38">
      <c r="C38" s="5"/>
      <c r="F38" s="4"/>
    </row>
    <row r="39">
      <c r="C39" s="5"/>
      <c r="F39" s="4"/>
    </row>
    <row r="40">
      <c r="C40" s="5"/>
      <c r="F40" s="4"/>
    </row>
    <row r="41">
      <c r="C41" s="17"/>
      <c r="F41" s="4"/>
    </row>
    <row r="42">
      <c r="C42" s="5"/>
      <c r="F42" s="4"/>
    </row>
    <row r="43">
      <c r="C43" s="5"/>
      <c r="F43" s="4"/>
    </row>
    <row r="44">
      <c r="C44" s="5"/>
      <c r="F44" s="4"/>
    </row>
    <row r="45">
      <c r="C45" s="5"/>
      <c r="F45" s="4"/>
    </row>
    <row r="46">
      <c r="C46" s="5"/>
      <c r="F46" s="4"/>
    </row>
    <row r="47">
      <c r="C47" s="5"/>
      <c r="F47" s="4"/>
    </row>
    <row r="48">
      <c r="C48" s="5"/>
      <c r="F48" s="4"/>
    </row>
    <row r="49">
      <c r="C49" s="5"/>
      <c r="F49" s="4"/>
    </row>
    <row r="50">
      <c r="C50" s="5"/>
      <c r="F50" s="4"/>
    </row>
    <row r="51">
      <c r="C51" s="5"/>
      <c r="F51" s="4"/>
    </row>
    <row r="52">
      <c r="C52" s="5"/>
      <c r="F52" s="4"/>
    </row>
    <row r="53">
      <c r="C53" s="5"/>
      <c r="F53" s="4"/>
    </row>
    <row r="54">
      <c r="C54" s="5"/>
      <c r="F54" s="4"/>
    </row>
    <row r="55">
      <c r="C55" s="5"/>
      <c r="F55" s="4"/>
    </row>
    <row r="56">
      <c r="C56" s="5"/>
      <c r="F56" s="4"/>
    </row>
    <row r="57">
      <c r="C57" s="5"/>
      <c r="F57" s="4"/>
    </row>
    <row r="58">
      <c r="C58" s="5"/>
      <c r="F58" s="4"/>
    </row>
    <row r="59">
      <c r="C59" s="5"/>
      <c r="F59" s="4"/>
    </row>
    <row r="60">
      <c r="C60" s="5"/>
      <c r="F60" s="4"/>
    </row>
    <row r="61">
      <c r="C61" s="5"/>
      <c r="F61" s="4"/>
    </row>
    <row r="62">
      <c r="C62" s="5"/>
      <c r="F62" s="4"/>
    </row>
    <row r="63">
      <c r="C63" s="5"/>
      <c r="F63" s="4"/>
    </row>
    <row r="64">
      <c r="C64" s="5"/>
      <c r="F64" s="4"/>
    </row>
    <row r="65">
      <c r="C65" s="5"/>
      <c r="F65" s="4"/>
    </row>
    <row r="66">
      <c r="C66" s="5"/>
      <c r="F66" s="4"/>
    </row>
    <row r="67">
      <c r="C67" s="5"/>
      <c r="F67" s="4"/>
    </row>
    <row r="68">
      <c r="C68" s="5"/>
      <c r="F68" s="4"/>
    </row>
    <row r="69">
      <c r="C69" s="5"/>
      <c r="F69" s="4"/>
    </row>
    <row r="70">
      <c r="C70" s="5"/>
      <c r="F70" s="4"/>
    </row>
    <row r="71">
      <c r="C71" s="5"/>
      <c r="F71" s="4"/>
    </row>
    <row r="72">
      <c r="C72" s="5"/>
      <c r="F72" s="4"/>
    </row>
    <row r="73">
      <c r="C73" s="5"/>
      <c r="F73" s="4"/>
    </row>
    <row r="74">
      <c r="C74" s="5"/>
      <c r="F74" s="4"/>
    </row>
    <row r="75">
      <c r="C75" s="5"/>
      <c r="F75" s="4"/>
    </row>
    <row r="76">
      <c r="C76" s="5"/>
      <c r="F76" s="4"/>
    </row>
    <row r="77">
      <c r="C77" s="5"/>
      <c r="F77" s="4"/>
    </row>
    <row r="78">
      <c r="C78" s="5"/>
      <c r="F78" s="4"/>
    </row>
    <row r="79">
      <c r="C79" s="5"/>
      <c r="F79" s="4"/>
    </row>
    <row r="80">
      <c r="C80" s="5"/>
      <c r="F80" s="4"/>
    </row>
    <row r="81">
      <c r="C81" s="5"/>
      <c r="F81" s="4"/>
    </row>
    <row r="82">
      <c r="C82" s="5"/>
      <c r="F82" s="4"/>
    </row>
    <row r="83">
      <c r="C83" s="5"/>
      <c r="F83" s="4"/>
    </row>
    <row r="84">
      <c r="C84" s="5"/>
      <c r="F84" s="4"/>
    </row>
    <row r="85">
      <c r="C85" s="5"/>
      <c r="F85" s="4"/>
    </row>
    <row r="86">
      <c r="C86" s="5"/>
      <c r="F86" s="4"/>
    </row>
    <row r="87">
      <c r="C87" s="5"/>
      <c r="F87" s="4"/>
    </row>
    <row r="88">
      <c r="C88" s="5"/>
      <c r="F88" s="4"/>
    </row>
    <row r="89">
      <c r="C89" s="5"/>
      <c r="F89" s="4"/>
    </row>
    <row r="90">
      <c r="C90" s="5"/>
      <c r="F90" s="4"/>
    </row>
    <row r="91">
      <c r="C91" s="5"/>
      <c r="F91" s="4"/>
    </row>
    <row r="92">
      <c r="C92" s="5"/>
      <c r="F92" s="4"/>
    </row>
    <row r="93">
      <c r="C93" s="5"/>
      <c r="F93" s="4"/>
    </row>
    <row r="94">
      <c r="C94" s="5"/>
      <c r="F94" s="4"/>
    </row>
    <row r="95">
      <c r="C95" s="5"/>
      <c r="F95" s="4"/>
    </row>
    <row r="96">
      <c r="C96" s="5"/>
      <c r="F96" s="4"/>
    </row>
    <row r="97">
      <c r="C97" s="5"/>
      <c r="F97" s="4"/>
    </row>
    <row r="98">
      <c r="C98" s="5"/>
      <c r="F98" s="4"/>
    </row>
    <row r="99">
      <c r="C99" s="5"/>
      <c r="F99" s="4"/>
    </row>
    <row r="100">
      <c r="C100" s="5"/>
      <c r="F100" s="4"/>
    </row>
    <row r="101">
      <c r="C101" s="5"/>
      <c r="F101" s="4"/>
    </row>
    <row r="102">
      <c r="C102" s="5"/>
      <c r="F102" s="4"/>
    </row>
    <row r="103">
      <c r="C103" s="5"/>
      <c r="F103" s="4"/>
    </row>
    <row r="104">
      <c r="C104" s="5"/>
      <c r="F104" s="4"/>
    </row>
    <row r="105">
      <c r="C105" s="5"/>
      <c r="F105" s="4"/>
    </row>
    <row r="106">
      <c r="C106" s="5"/>
      <c r="F106" s="4"/>
    </row>
    <row r="107">
      <c r="C107" s="5"/>
      <c r="F107" s="4"/>
    </row>
    <row r="108">
      <c r="C108" s="5"/>
      <c r="F108" s="4"/>
    </row>
    <row r="109">
      <c r="C109" s="5"/>
      <c r="F109" s="4"/>
    </row>
    <row r="110">
      <c r="C110" s="5"/>
      <c r="F110" s="4"/>
    </row>
    <row r="111">
      <c r="C111" s="5"/>
      <c r="F111" s="4"/>
    </row>
    <row r="112">
      <c r="C112" s="5"/>
      <c r="F112" s="4"/>
    </row>
    <row r="113">
      <c r="C113" s="5"/>
      <c r="F113" s="4"/>
    </row>
    <row r="114">
      <c r="C114" s="5"/>
      <c r="F114" s="4"/>
    </row>
    <row r="115">
      <c r="C115" s="5"/>
      <c r="F115" s="4"/>
    </row>
    <row r="116">
      <c r="C116" s="5"/>
      <c r="F116" s="4"/>
    </row>
    <row r="117">
      <c r="C117" s="5"/>
      <c r="F117" s="4"/>
    </row>
    <row r="118">
      <c r="C118" s="5"/>
      <c r="F118" s="4"/>
    </row>
    <row r="119">
      <c r="C119" s="5"/>
      <c r="F119" s="4"/>
    </row>
    <row r="120">
      <c r="C120" s="5"/>
      <c r="F120" s="4"/>
    </row>
    <row r="121">
      <c r="C121" s="5"/>
      <c r="F121" s="4"/>
    </row>
    <row r="122">
      <c r="C122" s="5"/>
      <c r="F122" s="4"/>
    </row>
    <row r="123">
      <c r="C123" s="5"/>
      <c r="F123" s="4"/>
    </row>
    <row r="124">
      <c r="C124" s="5"/>
      <c r="F124" s="4"/>
    </row>
    <row r="125">
      <c r="C125" s="5"/>
      <c r="F125" s="4"/>
    </row>
    <row r="126">
      <c r="C126" s="5"/>
      <c r="F126" s="4"/>
    </row>
    <row r="127">
      <c r="C127" s="5"/>
      <c r="F127" s="4"/>
    </row>
    <row r="128">
      <c r="C128" s="5"/>
      <c r="F128" s="4"/>
    </row>
    <row r="129">
      <c r="C129" s="5"/>
      <c r="F129" s="4"/>
    </row>
    <row r="130">
      <c r="C130" s="5"/>
      <c r="F130" s="4"/>
    </row>
    <row r="131">
      <c r="C131" s="5"/>
      <c r="F131" s="4"/>
    </row>
    <row r="132">
      <c r="C132" s="5"/>
      <c r="F132" s="4"/>
    </row>
    <row r="133">
      <c r="C133" s="5"/>
      <c r="F133" s="4"/>
    </row>
    <row r="134">
      <c r="C134" s="5"/>
      <c r="F134" s="4"/>
    </row>
    <row r="135">
      <c r="C135" s="5"/>
      <c r="F135" s="4"/>
    </row>
    <row r="136">
      <c r="C136" s="5"/>
      <c r="F136" s="4"/>
    </row>
    <row r="137">
      <c r="C137" s="5"/>
      <c r="F137" s="4"/>
    </row>
    <row r="138">
      <c r="C138" s="5"/>
      <c r="F138" s="4"/>
    </row>
    <row r="139">
      <c r="C139" s="5"/>
      <c r="F139" s="4"/>
    </row>
    <row r="140">
      <c r="C140" s="5"/>
      <c r="F140" s="4"/>
    </row>
    <row r="141">
      <c r="C141" s="5"/>
      <c r="F141" s="4"/>
    </row>
    <row r="142">
      <c r="C142" s="5"/>
      <c r="F142" s="4"/>
    </row>
    <row r="143">
      <c r="C143" s="5"/>
      <c r="F143" s="4"/>
    </row>
    <row r="144">
      <c r="C144" s="5"/>
      <c r="F144" s="4"/>
    </row>
    <row r="145">
      <c r="C145" s="5"/>
      <c r="F145" s="4"/>
    </row>
    <row r="146">
      <c r="C146" s="5"/>
      <c r="F146" s="4"/>
    </row>
    <row r="147">
      <c r="C147" s="5"/>
      <c r="F147" s="4"/>
    </row>
    <row r="148">
      <c r="C148" s="5"/>
      <c r="F148" s="4"/>
    </row>
    <row r="149">
      <c r="C149" s="5"/>
      <c r="F149" s="4"/>
    </row>
    <row r="150">
      <c r="C150" s="5"/>
      <c r="F150" s="4"/>
    </row>
    <row r="151">
      <c r="C151" s="5"/>
      <c r="F151" s="4"/>
    </row>
    <row r="152">
      <c r="C152" s="5"/>
      <c r="F152" s="4"/>
    </row>
    <row r="153">
      <c r="C153" s="5"/>
      <c r="F153" s="4"/>
    </row>
    <row r="154">
      <c r="C154" s="5"/>
      <c r="F154" s="4"/>
    </row>
    <row r="155">
      <c r="C155" s="5"/>
      <c r="F155" s="4"/>
    </row>
    <row r="156">
      <c r="C156" s="5"/>
      <c r="F156" s="4"/>
    </row>
    <row r="157">
      <c r="C157" s="5"/>
      <c r="F157" s="4"/>
    </row>
    <row r="158">
      <c r="C158" s="5"/>
      <c r="F158" s="4"/>
    </row>
    <row r="159">
      <c r="C159" s="5"/>
      <c r="F159" s="4"/>
    </row>
    <row r="160">
      <c r="C160" s="5"/>
      <c r="F160" s="4"/>
    </row>
    <row r="161">
      <c r="C161" s="5"/>
      <c r="F161" s="4"/>
    </row>
    <row r="162">
      <c r="C162" s="5"/>
      <c r="F162" s="4"/>
    </row>
    <row r="163">
      <c r="C163" s="5"/>
      <c r="F163" s="4"/>
    </row>
    <row r="164">
      <c r="C164" s="5"/>
      <c r="F164" s="4"/>
    </row>
    <row r="165">
      <c r="C165" s="5"/>
      <c r="F165" s="4"/>
    </row>
    <row r="166">
      <c r="C166" s="5"/>
      <c r="F166" s="4"/>
    </row>
    <row r="167">
      <c r="C167" s="5"/>
      <c r="F167" s="4"/>
    </row>
    <row r="168">
      <c r="C168" s="5"/>
      <c r="F168" s="4"/>
    </row>
    <row r="169">
      <c r="C169" s="5"/>
      <c r="F169" s="4"/>
    </row>
    <row r="170">
      <c r="C170" s="5"/>
      <c r="F170" s="4"/>
    </row>
    <row r="171">
      <c r="C171" s="5"/>
      <c r="F171" s="4"/>
    </row>
    <row r="172">
      <c r="C172" s="5"/>
      <c r="F172" s="4"/>
    </row>
    <row r="173">
      <c r="C173" s="5"/>
      <c r="F173" s="4"/>
    </row>
    <row r="174">
      <c r="C174" s="5"/>
      <c r="F174" s="4"/>
    </row>
    <row r="175">
      <c r="C175" s="5"/>
      <c r="F175" s="4"/>
    </row>
    <row r="176">
      <c r="C176" s="5"/>
      <c r="F176" s="4"/>
    </row>
    <row r="177">
      <c r="C177" s="5"/>
      <c r="F177" s="4"/>
    </row>
    <row r="178">
      <c r="C178" s="5"/>
      <c r="F178" s="4"/>
    </row>
    <row r="179">
      <c r="C179" s="5"/>
      <c r="F179" s="4"/>
    </row>
    <row r="180">
      <c r="C180" s="5"/>
      <c r="F180" s="4"/>
    </row>
    <row r="181">
      <c r="C181" s="5"/>
      <c r="F181" s="4"/>
    </row>
    <row r="182">
      <c r="C182" s="5"/>
      <c r="F182" s="4"/>
    </row>
    <row r="183">
      <c r="C183" s="5"/>
      <c r="F183" s="4"/>
    </row>
    <row r="184">
      <c r="C184" s="5"/>
      <c r="F184" s="4"/>
    </row>
    <row r="185">
      <c r="C185" s="5"/>
      <c r="F185" s="4"/>
    </row>
    <row r="186">
      <c r="C186" s="5"/>
      <c r="F186" s="4"/>
    </row>
    <row r="187">
      <c r="C187" s="5"/>
      <c r="F187" s="4"/>
    </row>
    <row r="188">
      <c r="C188" s="5"/>
      <c r="F188" s="4"/>
    </row>
    <row r="189">
      <c r="C189" s="5"/>
      <c r="F189" s="4"/>
    </row>
    <row r="190">
      <c r="C190" s="5"/>
      <c r="F190" s="4"/>
    </row>
    <row r="191">
      <c r="C191" s="5"/>
      <c r="F191" s="4"/>
    </row>
    <row r="192">
      <c r="C192" s="5"/>
      <c r="F192" s="4"/>
    </row>
    <row r="193">
      <c r="C193" s="5"/>
      <c r="F193" s="4"/>
    </row>
    <row r="194">
      <c r="C194" s="5"/>
      <c r="F194" s="4"/>
    </row>
    <row r="195">
      <c r="C195" s="5"/>
      <c r="F195" s="4"/>
    </row>
    <row r="196">
      <c r="C196" s="5"/>
      <c r="F196" s="4"/>
    </row>
    <row r="197">
      <c r="C197" s="5"/>
      <c r="F197" s="4"/>
    </row>
    <row r="198">
      <c r="C198" s="5"/>
      <c r="F198" s="4"/>
    </row>
    <row r="199">
      <c r="C199" s="5"/>
      <c r="F199" s="4"/>
    </row>
    <row r="200">
      <c r="C200" s="5"/>
      <c r="F200" s="4"/>
    </row>
    <row r="201">
      <c r="C201" s="5"/>
      <c r="F201" s="4"/>
    </row>
    <row r="202">
      <c r="C202" s="5"/>
      <c r="F202" s="4"/>
    </row>
    <row r="203">
      <c r="C203" s="5"/>
      <c r="F203" s="4"/>
    </row>
    <row r="204">
      <c r="C204" s="5"/>
      <c r="F204" s="4"/>
    </row>
    <row r="205">
      <c r="C205" s="5"/>
      <c r="F205" s="4"/>
    </row>
    <row r="206">
      <c r="C206" s="5"/>
      <c r="F206" s="4"/>
    </row>
    <row r="207">
      <c r="C207" s="5"/>
      <c r="F207" s="4"/>
    </row>
    <row r="208">
      <c r="C208" s="5"/>
      <c r="F208" s="4"/>
    </row>
    <row r="209">
      <c r="C209" s="5"/>
      <c r="F209" s="4"/>
    </row>
    <row r="210">
      <c r="C210" s="5"/>
      <c r="F210" s="4"/>
    </row>
    <row r="211">
      <c r="C211" s="5"/>
      <c r="F211" s="4"/>
    </row>
    <row r="212">
      <c r="C212" s="5"/>
      <c r="F212" s="4"/>
    </row>
    <row r="213">
      <c r="C213" s="5"/>
      <c r="F213" s="4"/>
    </row>
    <row r="214">
      <c r="C214" s="5"/>
      <c r="F214" s="4"/>
    </row>
    <row r="215">
      <c r="C215" s="5"/>
      <c r="F215" s="4"/>
    </row>
    <row r="216">
      <c r="C216" s="5"/>
      <c r="F216" s="4"/>
    </row>
    <row r="217">
      <c r="C217" s="5"/>
      <c r="F217" s="4"/>
    </row>
    <row r="218">
      <c r="C218" s="5"/>
      <c r="F218" s="4"/>
    </row>
    <row r="219">
      <c r="C219" s="5"/>
      <c r="F219" s="4"/>
    </row>
    <row r="220">
      <c r="C220" s="5"/>
      <c r="F220" s="4"/>
    </row>
    <row r="221">
      <c r="C221" s="5"/>
      <c r="F221" s="4"/>
    </row>
    <row r="222">
      <c r="C222" s="5"/>
      <c r="F222" s="4"/>
    </row>
    <row r="223">
      <c r="C223" s="5"/>
      <c r="F223" s="4"/>
    </row>
    <row r="224">
      <c r="C224" s="5"/>
      <c r="F224" s="4"/>
    </row>
    <row r="225">
      <c r="C225" s="5"/>
      <c r="F225" s="4"/>
    </row>
    <row r="226">
      <c r="C226" s="5"/>
      <c r="F226" s="4"/>
    </row>
    <row r="227">
      <c r="C227" s="5"/>
      <c r="F227" s="4"/>
    </row>
    <row r="228">
      <c r="C228" s="5"/>
      <c r="F228" s="4"/>
    </row>
    <row r="229">
      <c r="C229" s="5"/>
      <c r="F229" s="4"/>
    </row>
    <row r="230">
      <c r="C230" s="5"/>
      <c r="F230" s="4"/>
    </row>
    <row r="231">
      <c r="C231" s="5"/>
      <c r="F231" s="4"/>
    </row>
    <row r="232">
      <c r="C232" s="5"/>
      <c r="F232" s="4"/>
    </row>
    <row r="233">
      <c r="C233" s="5"/>
      <c r="F233" s="4"/>
    </row>
    <row r="234">
      <c r="C234" s="5"/>
      <c r="F234" s="4"/>
    </row>
    <row r="235">
      <c r="C235" s="5"/>
      <c r="F235" s="4"/>
    </row>
    <row r="236">
      <c r="C236" s="5"/>
      <c r="F236" s="4"/>
    </row>
    <row r="237">
      <c r="C237" s="5"/>
      <c r="F237" s="4"/>
    </row>
    <row r="238">
      <c r="C238" s="5"/>
      <c r="F238" s="4"/>
    </row>
    <row r="239">
      <c r="C239" s="5"/>
      <c r="F239" s="4"/>
    </row>
    <row r="240">
      <c r="C240" s="5"/>
      <c r="F240" s="4"/>
    </row>
    <row r="241">
      <c r="C241" s="5"/>
      <c r="F241" s="4"/>
    </row>
    <row r="242">
      <c r="C242" s="5"/>
      <c r="F242" s="4"/>
    </row>
    <row r="243">
      <c r="C243" s="5"/>
      <c r="F243" s="4"/>
    </row>
    <row r="244">
      <c r="C244" s="5"/>
      <c r="F244" s="4"/>
    </row>
    <row r="245">
      <c r="C245" s="5"/>
      <c r="F245" s="4"/>
    </row>
    <row r="246">
      <c r="C246" s="5"/>
      <c r="F246" s="4"/>
    </row>
    <row r="247">
      <c r="C247" s="5"/>
      <c r="F247" s="4"/>
    </row>
    <row r="248">
      <c r="C248" s="5"/>
      <c r="F248" s="4"/>
    </row>
    <row r="249">
      <c r="C249" s="5"/>
      <c r="F249" s="4"/>
    </row>
    <row r="250">
      <c r="C250" s="5"/>
      <c r="F250" s="4"/>
    </row>
    <row r="251">
      <c r="C251" s="5"/>
      <c r="F251" s="4"/>
    </row>
    <row r="252">
      <c r="C252" s="5"/>
      <c r="F252" s="4"/>
    </row>
    <row r="253">
      <c r="C253" s="5"/>
      <c r="F253" s="4"/>
    </row>
    <row r="254">
      <c r="C254" s="5"/>
      <c r="F254" s="4"/>
    </row>
    <row r="255">
      <c r="C255" s="5"/>
      <c r="F255" s="4"/>
    </row>
    <row r="256">
      <c r="C256" s="5"/>
      <c r="F256" s="4"/>
    </row>
    <row r="257">
      <c r="C257" s="5"/>
      <c r="F257" s="4"/>
    </row>
    <row r="258">
      <c r="C258" s="5"/>
      <c r="F258" s="4"/>
    </row>
    <row r="259">
      <c r="C259" s="5"/>
      <c r="F259" s="4"/>
    </row>
    <row r="260">
      <c r="C260" s="5"/>
      <c r="F260" s="4"/>
    </row>
    <row r="261">
      <c r="C261" s="5"/>
      <c r="F261" s="4"/>
    </row>
    <row r="262">
      <c r="C262" s="5"/>
      <c r="F262" s="4"/>
    </row>
    <row r="263">
      <c r="C263" s="5"/>
      <c r="F263" s="4"/>
    </row>
    <row r="264">
      <c r="C264" s="5"/>
      <c r="F264" s="4"/>
    </row>
    <row r="265">
      <c r="C265" s="5"/>
      <c r="F265" s="4"/>
    </row>
    <row r="266">
      <c r="C266" s="5"/>
      <c r="F266" s="4"/>
    </row>
    <row r="267">
      <c r="C267" s="5"/>
      <c r="F267" s="4"/>
    </row>
    <row r="268">
      <c r="C268" s="5"/>
      <c r="F268" s="4"/>
    </row>
    <row r="269">
      <c r="C269" s="5"/>
      <c r="F269" s="4"/>
    </row>
    <row r="270">
      <c r="C270" s="5"/>
      <c r="F270" s="4"/>
    </row>
    <row r="271">
      <c r="C271" s="5"/>
      <c r="F271" s="4"/>
    </row>
    <row r="272">
      <c r="C272" s="5"/>
      <c r="F272" s="4"/>
    </row>
    <row r="273">
      <c r="C273" s="5"/>
      <c r="F273" s="4"/>
    </row>
    <row r="274">
      <c r="C274" s="5"/>
      <c r="F274" s="4"/>
    </row>
    <row r="275">
      <c r="C275" s="5"/>
      <c r="F275" s="4"/>
    </row>
    <row r="276">
      <c r="C276" s="5"/>
      <c r="F276" s="4"/>
    </row>
    <row r="277">
      <c r="C277" s="5"/>
      <c r="F277" s="4"/>
    </row>
    <row r="278">
      <c r="C278" s="5"/>
      <c r="F278" s="4"/>
    </row>
    <row r="279">
      <c r="C279" s="5"/>
      <c r="F279" s="4"/>
    </row>
    <row r="280">
      <c r="C280" s="5"/>
      <c r="F280" s="4"/>
    </row>
    <row r="281">
      <c r="C281" s="5"/>
      <c r="F281" s="4"/>
    </row>
    <row r="282">
      <c r="C282" s="5"/>
      <c r="F282" s="4"/>
    </row>
    <row r="283">
      <c r="C283" s="5"/>
      <c r="F283" s="4"/>
    </row>
    <row r="284">
      <c r="C284" s="5"/>
      <c r="F284" s="4"/>
    </row>
    <row r="285">
      <c r="C285" s="5"/>
      <c r="F285" s="4"/>
    </row>
    <row r="286">
      <c r="C286" s="5"/>
      <c r="F286" s="4"/>
    </row>
    <row r="287">
      <c r="C287" s="5"/>
      <c r="F287" s="4"/>
    </row>
    <row r="288">
      <c r="C288" s="5"/>
      <c r="F288" s="4"/>
    </row>
    <row r="289">
      <c r="C289" s="5"/>
      <c r="F289" s="4"/>
    </row>
    <row r="290">
      <c r="C290" s="5"/>
      <c r="F290" s="4"/>
    </row>
    <row r="291">
      <c r="C291" s="5"/>
      <c r="F291" s="4"/>
    </row>
    <row r="292">
      <c r="C292" s="5"/>
      <c r="F292" s="4"/>
    </row>
    <row r="293">
      <c r="C293" s="5"/>
      <c r="F293" s="4"/>
    </row>
    <row r="294">
      <c r="C294" s="5"/>
      <c r="F294" s="4"/>
    </row>
    <row r="295">
      <c r="C295" s="5"/>
      <c r="F295" s="4"/>
    </row>
    <row r="296">
      <c r="C296" s="5"/>
      <c r="F296" s="4"/>
    </row>
    <row r="297">
      <c r="C297" s="5"/>
      <c r="F297" s="4"/>
    </row>
    <row r="298">
      <c r="C298" s="5"/>
      <c r="F298" s="4"/>
    </row>
    <row r="299">
      <c r="C299" s="5"/>
      <c r="F299" s="4"/>
    </row>
    <row r="300">
      <c r="C300" s="5"/>
      <c r="F300" s="4"/>
    </row>
    <row r="301">
      <c r="C301" s="5"/>
      <c r="F301" s="4"/>
    </row>
    <row r="302">
      <c r="C302" s="5"/>
      <c r="F302" s="4"/>
    </row>
    <row r="303">
      <c r="C303" s="5"/>
      <c r="F303" s="4"/>
    </row>
    <row r="304">
      <c r="C304" s="5"/>
      <c r="F304" s="4"/>
    </row>
    <row r="305">
      <c r="C305" s="5"/>
      <c r="F305" s="4"/>
    </row>
    <row r="306">
      <c r="C306" s="5"/>
      <c r="F306" s="4"/>
    </row>
    <row r="307">
      <c r="C307" s="5"/>
      <c r="F307" s="4"/>
    </row>
    <row r="308">
      <c r="C308" s="5"/>
      <c r="F308" s="4"/>
    </row>
    <row r="309">
      <c r="C309" s="5"/>
      <c r="F309" s="4"/>
    </row>
    <row r="310">
      <c r="C310" s="5"/>
      <c r="F310" s="4"/>
    </row>
    <row r="311">
      <c r="C311" s="5"/>
      <c r="F311" s="4"/>
    </row>
    <row r="312">
      <c r="C312" s="5"/>
      <c r="F312" s="4"/>
    </row>
    <row r="313">
      <c r="C313" s="5"/>
      <c r="F313" s="4"/>
    </row>
    <row r="314">
      <c r="C314" s="5"/>
      <c r="F314" s="4"/>
    </row>
    <row r="315">
      <c r="C315" s="5"/>
      <c r="F315" s="4"/>
    </row>
    <row r="316">
      <c r="C316" s="5"/>
      <c r="F316" s="4"/>
    </row>
    <row r="317">
      <c r="C317" s="5"/>
      <c r="F317" s="4"/>
    </row>
    <row r="318">
      <c r="C318" s="5"/>
      <c r="F318" s="4"/>
    </row>
    <row r="319">
      <c r="C319" s="5"/>
      <c r="F319" s="4"/>
    </row>
    <row r="320">
      <c r="C320" s="5"/>
      <c r="F320" s="4"/>
    </row>
    <row r="321">
      <c r="C321" s="5"/>
      <c r="F321" s="4"/>
    </row>
    <row r="322">
      <c r="C322" s="5"/>
      <c r="F322" s="4"/>
    </row>
    <row r="323">
      <c r="C323" s="5"/>
      <c r="F323" s="4"/>
    </row>
    <row r="324">
      <c r="C324" s="5"/>
      <c r="F324" s="4"/>
    </row>
    <row r="325">
      <c r="C325" s="5"/>
      <c r="F325" s="4"/>
    </row>
    <row r="326">
      <c r="C326" s="5"/>
      <c r="F326" s="4"/>
    </row>
    <row r="327">
      <c r="C327" s="5"/>
      <c r="F327" s="4"/>
    </row>
    <row r="328">
      <c r="C328" s="5"/>
      <c r="F328" s="4"/>
    </row>
    <row r="329">
      <c r="C329" s="5"/>
      <c r="F329" s="4"/>
    </row>
    <row r="330">
      <c r="C330" s="5"/>
      <c r="F330" s="4"/>
    </row>
    <row r="331">
      <c r="C331" s="5"/>
      <c r="F331" s="4"/>
    </row>
    <row r="332">
      <c r="C332" s="5"/>
      <c r="F332" s="4"/>
    </row>
    <row r="333">
      <c r="C333" s="5"/>
      <c r="F333" s="4"/>
    </row>
    <row r="334">
      <c r="C334" s="5"/>
      <c r="F334" s="4"/>
    </row>
    <row r="335">
      <c r="C335" s="5"/>
      <c r="F335" s="4"/>
    </row>
    <row r="336">
      <c r="C336" s="5"/>
      <c r="F336" s="4"/>
    </row>
    <row r="337">
      <c r="C337" s="5"/>
      <c r="F337" s="4"/>
    </row>
    <row r="338">
      <c r="C338" s="5"/>
      <c r="F338" s="4"/>
    </row>
    <row r="339">
      <c r="C339" s="5"/>
      <c r="F339" s="4"/>
    </row>
    <row r="340">
      <c r="C340" s="5"/>
      <c r="F340" s="4"/>
    </row>
    <row r="341">
      <c r="C341" s="5"/>
      <c r="F341" s="4"/>
    </row>
    <row r="342">
      <c r="C342" s="5"/>
      <c r="F342" s="4"/>
    </row>
    <row r="343">
      <c r="C343" s="5"/>
      <c r="F343" s="4"/>
    </row>
    <row r="344">
      <c r="C344" s="5"/>
      <c r="F344" s="4"/>
    </row>
    <row r="345">
      <c r="C345" s="5"/>
      <c r="F345" s="4"/>
    </row>
    <row r="346">
      <c r="C346" s="5"/>
      <c r="F346" s="4"/>
    </row>
    <row r="347">
      <c r="C347" s="5"/>
      <c r="F347" s="4"/>
    </row>
    <row r="348">
      <c r="C348" s="5"/>
      <c r="F348" s="4"/>
    </row>
    <row r="349">
      <c r="C349" s="5"/>
      <c r="F349" s="4"/>
    </row>
    <row r="350">
      <c r="C350" s="5"/>
      <c r="F350" s="4"/>
    </row>
    <row r="351">
      <c r="C351" s="5"/>
      <c r="F351" s="4"/>
    </row>
    <row r="352">
      <c r="C352" s="5"/>
      <c r="F352" s="4"/>
    </row>
    <row r="353">
      <c r="C353" s="5"/>
      <c r="F353" s="4"/>
    </row>
    <row r="354">
      <c r="C354" s="5"/>
      <c r="F354" s="4"/>
    </row>
    <row r="355">
      <c r="C355" s="5"/>
      <c r="F355" s="4"/>
    </row>
    <row r="356">
      <c r="C356" s="5"/>
      <c r="F356" s="4"/>
    </row>
    <row r="357">
      <c r="C357" s="5"/>
      <c r="F357" s="4"/>
    </row>
    <row r="358">
      <c r="C358" s="5"/>
      <c r="F358" s="4"/>
    </row>
    <row r="359">
      <c r="C359" s="5"/>
      <c r="F359" s="4"/>
    </row>
    <row r="360">
      <c r="C360" s="5"/>
      <c r="F360" s="4"/>
    </row>
    <row r="361">
      <c r="C361" s="5"/>
      <c r="F361" s="4"/>
    </row>
    <row r="362">
      <c r="C362" s="5"/>
      <c r="F362" s="4"/>
    </row>
    <row r="363">
      <c r="C363" s="5"/>
      <c r="F363" s="4"/>
    </row>
    <row r="364">
      <c r="C364" s="5"/>
      <c r="F364" s="4"/>
    </row>
    <row r="365">
      <c r="C365" s="5"/>
      <c r="F365" s="4"/>
    </row>
    <row r="366">
      <c r="C366" s="5"/>
      <c r="F366" s="4"/>
    </row>
    <row r="367">
      <c r="C367" s="5"/>
      <c r="F367" s="4"/>
    </row>
    <row r="368">
      <c r="C368" s="5"/>
      <c r="F368" s="4"/>
    </row>
    <row r="369">
      <c r="C369" s="5"/>
      <c r="F369" s="4"/>
    </row>
    <row r="370">
      <c r="C370" s="5"/>
      <c r="F370" s="4"/>
    </row>
    <row r="371">
      <c r="C371" s="5"/>
      <c r="F371" s="4"/>
    </row>
    <row r="372">
      <c r="C372" s="5"/>
      <c r="F372" s="4"/>
    </row>
    <row r="373">
      <c r="C373" s="5"/>
      <c r="F373" s="4"/>
    </row>
    <row r="374">
      <c r="C374" s="5"/>
      <c r="F374" s="4"/>
    </row>
    <row r="375">
      <c r="C375" s="5"/>
      <c r="F375" s="4"/>
    </row>
    <row r="376">
      <c r="C376" s="5"/>
      <c r="F376" s="4"/>
    </row>
    <row r="377">
      <c r="C377" s="5"/>
      <c r="F377" s="4"/>
    </row>
    <row r="378">
      <c r="C378" s="5"/>
      <c r="F378" s="4"/>
    </row>
    <row r="379">
      <c r="C379" s="5"/>
      <c r="F379" s="4"/>
    </row>
    <row r="380">
      <c r="C380" s="5"/>
      <c r="F380" s="4"/>
    </row>
    <row r="381">
      <c r="C381" s="5"/>
      <c r="F381" s="4"/>
    </row>
    <row r="382">
      <c r="C382" s="5"/>
      <c r="F382" s="4"/>
    </row>
    <row r="383">
      <c r="C383" s="5"/>
      <c r="F383" s="4"/>
    </row>
    <row r="384">
      <c r="C384" s="5"/>
      <c r="F384" s="4"/>
    </row>
    <row r="385">
      <c r="C385" s="5"/>
      <c r="F385" s="4"/>
    </row>
    <row r="386">
      <c r="C386" s="5"/>
      <c r="F386" s="4"/>
    </row>
    <row r="387">
      <c r="C387" s="5"/>
      <c r="F387" s="4"/>
    </row>
    <row r="388">
      <c r="C388" s="5"/>
      <c r="F388" s="4"/>
    </row>
    <row r="389">
      <c r="C389" s="5"/>
      <c r="F389" s="4"/>
    </row>
    <row r="390">
      <c r="C390" s="5"/>
      <c r="F390" s="4"/>
    </row>
    <row r="391">
      <c r="C391" s="5"/>
      <c r="F391" s="4"/>
    </row>
    <row r="392">
      <c r="C392" s="5"/>
      <c r="F392" s="4"/>
    </row>
    <row r="393">
      <c r="C393" s="5"/>
      <c r="F393" s="4"/>
    </row>
    <row r="394">
      <c r="C394" s="5"/>
      <c r="F394" s="4"/>
    </row>
    <row r="395">
      <c r="C395" s="5"/>
      <c r="F395" s="4"/>
    </row>
    <row r="396">
      <c r="C396" s="5"/>
      <c r="F396" s="4"/>
    </row>
    <row r="397">
      <c r="C397" s="5"/>
      <c r="F397" s="4"/>
    </row>
    <row r="398">
      <c r="C398" s="5"/>
      <c r="F398" s="4"/>
    </row>
    <row r="399">
      <c r="C399" s="5"/>
      <c r="F399" s="4"/>
    </row>
    <row r="400">
      <c r="C400" s="5"/>
      <c r="F400" s="4"/>
    </row>
    <row r="401">
      <c r="C401" s="5"/>
      <c r="F401" s="4"/>
    </row>
    <row r="402">
      <c r="C402" s="5"/>
      <c r="F402" s="4"/>
    </row>
    <row r="403">
      <c r="C403" s="5"/>
      <c r="F403" s="4"/>
    </row>
    <row r="404">
      <c r="C404" s="5"/>
      <c r="F404" s="4"/>
    </row>
    <row r="405">
      <c r="C405" s="5"/>
      <c r="F405" s="4"/>
    </row>
    <row r="406">
      <c r="C406" s="5"/>
      <c r="F406" s="4"/>
    </row>
    <row r="407">
      <c r="C407" s="5"/>
      <c r="F407" s="4"/>
    </row>
    <row r="408">
      <c r="C408" s="5"/>
      <c r="F408" s="4"/>
    </row>
    <row r="409">
      <c r="C409" s="5"/>
      <c r="F409" s="4"/>
    </row>
    <row r="410">
      <c r="C410" s="5"/>
      <c r="F410" s="4"/>
    </row>
    <row r="411">
      <c r="C411" s="5"/>
      <c r="F411" s="4"/>
    </row>
    <row r="412">
      <c r="C412" s="5"/>
      <c r="F412" s="4"/>
    </row>
    <row r="413">
      <c r="C413" s="5"/>
      <c r="F413" s="4"/>
    </row>
    <row r="414">
      <c r="C414" s="5"/>
      <c r="F414" s="4"/>
    </row>
    <row r="415">
      <c r="C415" s="5"/>
      <c r="F415" s="4"/>
    </row>
    <row r="416">
      <c r="C416" s="5"/>
      <c r="F416" s="4"/>
    </row>
    <row r="417">
      <c r="C417" s="5"/>
      <c r="F417" s="4"/>
    </row>
    <row r="418">
      <c r="C418" s="5"/>
      <c r="F418" s="4"/>
    </row>
    <row r="419">
      <c r="C419" s="5"/>
      <c r="F419" s="4"/>
    </row>
    <row r="420">
      <c r="C420" s="5"/>
      <c r="F420" s="4"/>
    </row>
    <row r="421">
      <c r="C421" s="5"/>
      <c r="F421" s="4"/>
    </row>
    <row r="422">
      <c r="C422" s="5"/>
      <c r="F422" s="4"/>
    </row>
    <row r="423">
      <c r="C423" s="5"/>
      <c r="F423" s="4"/>
    </row>
    <row r="424">
      <c r="C424" s="5"/>
      <c r="F424" s="4"/>
    </row>
    <row r="425">
      <c r="C425" s="5"/>
      <c r="F425" s="4"/>
    </row>
    <row r="426">
      <c r="C426" s="5"/>
      <c r="F426" s="4"/>
    </row>
    <row r="427">
      <c r="C427" s="5"/>
      <c r="F427" s="4"/>
    </row>
    <row r="428">
      <c r="C428" s="5"/>
      <c r="F428" s="4"/>
    </row>
    <row r="429">
      <c r="C429" s="5"/>
      <c r="F429" s="4"/>
    </row>
    <row r="430">
      <c r="C430" s="5"/>
      <c r="F430" s="4"/>
    </row>
    <row r="431">
      <c r="C431" s="5"/>
      <c r="F431" s="4"/>
    </row>
    <row r="432">
      <c r="C432" s="5"/>
      <c r="F432" s="4"/>
    </row>
    <row r="433">
      <c r="C433" s="5"/>
      <c r="F433" s="4"/>
    </row>
    <row r="434">
      <c r="C434" s="5"/>
      <c r="F434" s="4"/>
    </row>
    <row r="435">
      <c r="C435" s="5"/>
      <c r="F435" s="4"/>
    </row>
    <row r="436">
      <c r="C436" s="5"/>
      <c r="F436" s="4"/>
    </row>
    <row r="437">
      <c r="C437" s="5"/>
      <c r="F437" s="4"/>
    </row>
    <row r="438">
      <c r="C438" s="5"/>
      <c r="F438" s="4"/>
    </row>
    <row r="439">
      <c r="C439" s="5"/>
      <c r="F439" s="4"/>
    </row>
    <row r="440">
      <c r="C440" s="5"/>
      <c r="F440" s="4"/>
    </row>
    <row r="441">
      <c r="C441" s="5"/>
      <c r="F441" s="4"/>
    </row>
    <row r="442">
      <c r="C442" s="5"/>
      <c r="F442" s="4"/>
    </row>
    <row r="443">
      <c r="C443" s="5"/>
      <c r="F443" s="4"/>
    </row>
    <row r="444">
      <c r="C444" s="5"/>
      <c r="F444" s="4"/>
    </row>
    <row r="445">
      <c r="C445" s="5"/>
      <c r="F445" s="4"/>
    </row>
    <row r="446">
      <c r="C446" s="5"/>
      <c r="F446" s="4"/>
    </row>
    <row r="447">
      <c r="C447" s="5"/>
      <c r="F447" s="4"/>
    </row>
    <row r="448">
      <c r="C448" s="5"/>
      <c r="F448" s="4"/>
    </row>
    <row r="449">
      <c r="C449" s="5"/>
      <c r="F449" s="4"/>
    </row>
    <row r="450">
      <c r="C450" s="5"/>
      <c r="F450" s="4"/>
    </row>
    <row r="451">
      <c r="C451" s="5"/>
      <c r="F451" s="4"/>
    </row>
    <row r="452">
      <c r="C452" s="5"/>
      <c r="F452" s="4"/>
    </row>
    <row r="453">
      <c r="C453" s="5"/>
      <c r="F453" s="4"/>
    </row>
    <row r="454">
      <c r="C454" s="5"/>
      <c r="F454" s="4"/>
    </row>
    <row r="455">
      <c r="C455" s="5"/>
      <c r="F455" s="4"/>
    </row>
    <row r="456">
      <c r="C456" s="5"/>
      <c r="F456" s="4"/>
    </row>
    <row r="457">
      <c r="C457" s="5"/>
      <c r="F457" s="4"/>
    </row>
    <row r="458">
      <c r="C458" s="5"/>
      <c r="F458" s="4"/>
    </row>
    <row r="459">
      <c r="C459" s="5"/>
      <c r="F459" s="4"/>
    </row>
    <row r="460">
      <c r="C460" s="5"/>
      <c r="F460" s="4"/>
    </row>
    <row r="461">
      <c r="C461" s="5"/>
      <c r="F461" s="4"/>
    </row>
    <row r="462">
      <c r="C462" s="5"/>
      <c r="F462" s="4"/>
    </row>
    <row r="463">
      <c r="C463" s="5"/>
      <c r="F463" s="4"/>
    </row>
    <row r="464">
      <c r="C464" s="5"/>
      <c r="F464" s="4"/>
    </row>
    <row r="465">
      <c r="C465" s="5"/>
      <c r="F465" s="4"/>
    </row>
    <row r="466">
      <c r="C466" s="5"/>
      <c r="F466" s="4"/>
    </row>
    <row r="467">
      <c r="C467" s="5"/>
      <c r="F467" s="4"/>
    </row>
    <row r="468">
      <c r="C468" s="5"/>
      <c r="F468" s="4"/>
    </row>
    <row r="469">
      <c r="C469" s="5"/>
      <c r="F469" s="4"/>
    </row>
    <row r="470">
      <c r="C470" s="5"/>
      <c r="F470" s="4"/>
    </row>
    <row r="471">
      <c r="C471" s="5"/>
      <c r="F471" s="4"/>
    </row>
    <row r="472">
      <c r="C472" s="5"/>
      <c r="F472" s="4"/>
    </row>
    <row r="473">
      <c r="C473" s="5"/>
      <c r="F473" s="4"/>
    </row>
    <row r="474">
      <c r="C474" s="5"/>
      <c r="F474" s="4"/>
    </row>
    <row r="475">
      <c r="C475" s="5"/>
      <c r="F475" s="4"/>
    </row>
    <row r="476">
      <c r="C476" s="5"/>
      <c r="F476" s="4"/>
    </row>
    <row r="477">
      <c r="C477" s="5"/>
      <c r="F477" s="4"/>
    </row>
    <row r="478">
      <c r="C478" s="5"/>
      <c r="F478" s="4"/>
    </row>
    <row r="479">
      <c r="C479" s="5"/>
      <c r="F479" s="4"/>
    </row>
    <row r="480">
      <c r="C480" s="5"/>
      <c r="F480" s="4"/>
    </row>
    <row r="481">
      <c r="C481" s="5"/>
      <c r="F481" s="4"/>
    </row>
    <row r="482">
      <c r="C482" s="5"/>
      <c r="F482" s="4"/>
    </row>
    <row r="483">
      <c r="C483" s="5"/>
      <c r="F483" s="4"/>
    </row>
    <row r="484">
      <c r="C484" s="5"/>
      <c r="F484" s="4"/>
    </row>
    <row r="485">
      <c r="C485" s="5"/>
      <c r="F485" s="4"/>
    </row>
    <row r="486">
      <c r="C486" s="5"/>
      <c r="F486" s="4"/>
    </row>
    <row r="487">
      <c r="C487" s="5"/>
      <c r="F487" s="4"/>
    </row>
    <row r="488">
      <c r="C488" s="5"/>
      <c r="F488" s="4"/>
    </row>
    <row r="489">
      <c r="C489" s="5"/>
      <c r="F489" s="4"/>
    </row>
    <row r="490">
      <c r="C490" s="5"/>
      <c r="F490" s="4"/>
    </row>
    <row r="491">
      <c r="C491" s="5"/>
      <c r="F491" s="4"/>
    </row>
    <row r="492">
      <c r="C492" s="5"/>
      <c r="F492" s="4"/>
    </row>
    <row r="493">
      <c r="C493" s="5"/>
      <c r="F493" s="4"/>
    </row>
    <row r="494">
      <c r="C494" s="5"/>
      <c r="F494" s="4"/>
    </row>
    <row r="495">
      <c r="C495" s="5"/>
      <c r="F495" s="4"/>
    </row>
    <row r="496">
      <c r="C496" s="5"/>
      <c r="F496" s="4"/>
    </row>
    <row r="497">
      <c r="C497" s="5"/>
      <c r="F497" s="4"/>
    </row>
    <row r="498">
      <c r="C498" s="5"/>
      <c r="F498" s="4"/>
    </row>
    <row r="499">
      <c r="C499" s="5"/>
      <c r="F499" s="4"/>
    </row>
    <row r="500">
      <c r="C500" s="5"/>
      <c r="F500" s="4"/>
    </row>
    <row r="501">
      <c r="C501" s="5"/>
      <c r="F501" s="4"/>
    </row>
    <row r="502">
      <c r="C502" s="5"/>
      <c r="F502" s="4"/>
    </row>
    <row r="503">
      <c r="C503" s="5"/>
      <c r="F503" s="4"/>
    </row>
    <row r="504">
      <c r="C504" s="5"/>
      <c r="F504" s="4"/>
    </row>
    <row r="505">
      <c r="C505" s="5"/>
      <c r="F505" s="4"/>
    </row>
    <row r="506">
      <c r="C506" s="5"/>
      <c r="F506" s="4"/>
    </row>
    <row r="507">
      <c r="C507" s="5"/>
      <c r="F507" s="4"/>
    </row>
    <row r="508">
      <c r="C508" s="5"/>
      <c r="F508" s="4"/>
    </row>
    <row r="509">
      <c r="C509" s="5"/>
      <c r="F509" s="4"/>
    </row>
    <row r="510">
      <c r="C510" s="5"/>
      <c r="F510" s="4"/>
    </row>
    <row r="511">
      <c r="C511" s="5"/>
      <c r="F511" s="4"/>
    </row>
    <row r="512">
      <c r="C512" s="5"/>
      <c r="F512" s="4"/>
    </row>
    <row r="513">
      <c r="C513" s="5"/>
      <c r="F513" s="4"/>
    </row>
    <row r="514">
      <c r="C514" s="5"/>
      <c r="F514" s="4"/>
    </row>
    <row r="515">
      <c r="C515" s="5"/>
      <c r="F515" s="4"/>
    </row>
    <row r="516">
      <c r="C516" s="5"/>
      <c r="F516" s="4"/>
    </row>
    <row r="517">
      <c r="C517" s="5"/>
      <c r="F517" s="4"/>
    </row>
    <row r="518">
      <c r="C518" s="5"/>
      <c r="F518" s="4"/>
    </row>
    <row r="519">
      <c r="C519" s="5"/>
      <c r="F519" s="4"/>
    </row>
    <row r="520">
      <c r="C520" s="5"/>
      <c r="F520" s="4"/>
    </row>
    <row r="521">
      <c r="C521" s="5"/>
      <c r="F521" s="4"/>
    </row>
    <row r="522">
      <c r="C522" s="5"/>
      <c r="F522" s="4"/>
    </row>
    <row r="523">
      <c r="C523" s="5"/>
      <c r="F523" s="4"/>
    </row>
    <row r="524">
      <c r="C524" s="5"/>
      <c r="F524" s="4"/>
    </row>
    <row r="525">
      <c r="C525" s="5"/>
      <c r="F525" s="4"/>
    </row>
    <row r="526">
      <c r="C526" s="5"/>
      <c r="F526" s="4"/>
    </row>
    <row r="527">
      <c r="C527" s="5"/>
      <c r="F527" s="4"/>
    </row>
    <row r="528">
      <c r="C528" s="5"/>
      <c r="F528" s="4"/>
    </row>
    <row r="529">
      <c r="C529" s="5"/>
      <c r="F529" s="4"/>
    </row>
    <row r="530">
      <c r="C530" s="5"/>
      <c r="F530" s="4"/>
    </row>
    <row r="531">
      <c r="C531" s="5"/>
      <c r="F531" s="4"/>
    </row>
    <row r="532">
      <c r="C532" s="5"/>
      <c r="F532" s="4"/>
    </row>
    <row r="533">
      <c r="C533" s="5"/>
      <c r="F533" s="4"/>
    </row>
    <row r="534">
      <c r="C534" s="5"/>
      <c r="F534" s="4"/>
    </row>
    <row r="535">
      <c r="C535" s="5"/>
      <c r="F535" s="4"/>
    </row>
    <row r="536">
      <c r="C536" s="5"/>
      <c r="F536" s="4"/>
    </row>
    <row r="537">
      <c r="C537" s="5"/>
      <c r="F537" s="4"/>
    </row>
    <row r="538">
      <c r="C538" s="5"/>
      <c r="F538" s="4"/>
    </row>
    <row r="539">
      <c r="C539" s="5"/>
      <c r="F539" s="4"/>
    </row>
    <row r="540">
      <c r="C540" s="5"/>
      <c r="F540" s="4"/>
    </row>
    <row r="541">
      <c r="C541" s="5"/>
      <c r="F541" s="4"/>
    </row>
    <row r="542">
      <c r="C542" s="5"/>
      <c r="F542" s="4"/>
    </row>
    <row r="543">
      <c r="C543" s="5"/>
      <c r="F543" s="4"/>
    </row>
    <row r="544">
      <c r="C544" s="5"/>
      <c r="F544" s="4"/>
    </row>
    <row r="545">
      <c r="C545" s="5"/>
      <c r="F545" s="4"/>
    </row>
    <row r="546">
      <c r="C546" s="5"/>
      <c r="F546" s="4"/>
    </row>
    <row r="547">
      <c r="C547" s="5"/>
      <c r="F547" s="4"/>
    </row>
    <row r="548">
      <c r="C548" s="5"/>
      <c r="F548" s="4"/>
    </row>
    <row r="549">
      <c r="C549" s="5"/>
      <c r="F549" s="4"/>
    </row>
    <row r="550">
      <c r="C550" s="5"/>
      <c r="F550" s="4"/>
    </row>
    <row r="551">
      <c r="C551" s="5"/>
      <c r="F551" s="4"/>
    </row>
    <row r="552">
      <c r="C552" s="5"/>
      <c r="F552" s="4"/>
    </row>
    <row r="553">
      <c r="C553" s="5"/>
      <c r="F553" s="4"/>
    </row>
    <row r="554">
      <c r="C554" s="5"/>
      <c r="F554" s="4"/>
    </row>
    <row r="555">
      <c r="C555" s="5"/>
      <c r="F555" s="4"/>
    </row>
    <row r="556">
      <c r="C556" s="5"/>
      <c r="F556" s="4"/>
    </row>
    <row r="557">
      <c r="C557" s="5"/>
      <c r="F557" s="4"/>
    </row>
    <row r="558">
      <c r="C558" s="5"/>
      <c r="F558" s="4"/>
    </row>
    <row r="559">
      <c r="C559" s="5"/>
      <c r="F559" s="4"/>
    </row>
    <row r="560">
      <c r="C560" s="5"/>
      <c r="F560" s="4"/>
    </row>
    <row r="561">
      <c r="C561" s="5"/>
      <c r="F561" s="4"/>
    </row>
    <row r="562">
      <c r="C562" s="5"/>
      <c r="F562" s="4"/>
    </row>
    <row r="563">
      <c r="C563" s="5"/>
      <c r="F563" s="4"/>
    </row>
    <row r="564">
      <c r="C564" s="5"/>
      <c r="F564" s="4"/>
    </row>
    <row r="565">
      <c r="C565" s="5"/>
      <c r="F565" s="4"/>
    </row>
    <row r="566">
      <c r="C566" s="5"/>
      <c r="F566" s="4"/>
    </row>
    <row r="567">
      <c r="C567" s="5"/>
      <c r="F567" s="4"/>
    </row>
    <row r="568">
      <c r="C568" s="5"/>
      <c r="F568" s="4"/>
    </row>
    <row r="569">
      <c r="C569" s="5"/>
      <c r="F569" s="4"/>
    </row>
    <row r="570">
      <c r="C570" s="5"/>
      <c r="F570" s="4"/>
    </row>
    <row r="571">
      <c r="C571" s="5"/>
      <c r="F571" s="4"/>
    </row>
    <row r="572">
      <c r="C572" s="5"/>
      <c r="F572" s="4"/>
    </row>
    <row r="573">
      <c r="C573" s="5"/>
      <c r="F573" s="4"/>
    </row>
    <row r="574">
      <c r="C574" s="5"/>
      <c r="F574" s="4"/>
    </row>
    <row r="575">
      <c r="C575" s="5"/>
      <c r="F575" s="4"/>
    </row>
    <row r="576">
      <c r="C576" s="5"/>
      <c r="F576" s="4"/>
    </row>
    <row r="577">
      <c r="C577" s="5"/>
      <c r="F577" s="4"/>
    </row>
    <row r="578">
      <c r="C578" s="5"/>
      <c r="F578" s="4"/>
    </row>
    <row r="579">
      <c r="C579" s="5"/>
      <c r="F579" s="4"/>
    </row>
    <row r="580">
      <c r="C580" s="5"/>
      <c r="F580" s="4"/>
    </row>
    <row r="581">
      <c r="C581" s="5"/>
      <c r="F581" s="4"/>
    </row>
    <row r="582">
      <c r="C582" s="5"/>
      <c r="F582" s="4"/>
    </row>
    <row r="583">
      <c r="C583" s="5"/>
      <c r="F583" s="4"/>
    </row>
    <row r="584">
      <c r="C584" s="5"/>
      <c r="F584" s="4"/>
    </row>
    <row r="585">
      <c r="C585" s="5"/>
      <c r="F585" s="4"/>
    </row>
    <row r="586">
      <c r="C586" s="5"/>
      <c r="F586" s="4"/>
    </row>
    <row r="587">
      <c r="C587" s="5"/>
      <c r="F587" s="4"/>
    </row>
    <row r="588">
      <c r="C588" s="5"/>
      <c r="F588" s="4"/>
    </row>
    <row r="589">
      <c r="C589" s="5"/>
      <c r="F589" s="4"/>
    </row>
    <row r="590">
      <c r="C590" s="5"/>
      <c r="F590" s="4"/>
    </row>
    <row r="591">
      <c r="C591" s="5"/>
      <c r="F591" s="4"/>
    </row>
    <row r="592">
      <c r="C592" s="5"/>
      <c r="F592" s="4"/>
    </row>
    <row r="593">
      <c r="C593" s="5"/>
      <c r="F593" s="4"/>
    </row>
    <row r="594">
      <c r="C594" s="5"/>
      <c r="F594" s="4"/>
    </row>
    <row r="595">
      <c r="C595" s="5"/>
      <c r="F595" s="4"/>
    </row>
    <row r="596">
      <c r="C596" s="5"/>
      <c r="F596" s="4"/>
    </row>
    <row r="597">
      <c r="C597" s="5"/>
      <c r="F597" s="4"/>
    </row>
    <row r="598">
      <c r="C598" s="5"/>
      <c r="F598" s="4"/>
    </row>
    <row r="599">
      <c r="C599" s="5"/>
      <c r="F599" s="4"/>
    </row>
    <row r="600">
      <c r="C600" s="5"/>
      <c r="F600" s="4"/>
    </row>
    <row r="601">
      <c r="C601" s="5"/>
      <c r="F601" s="4"/>
    </row>
    <row r="602">
      <c r="C602" s="5"/>
      <c r="F602" s="4"/>
    </row>
    <row r="603">
      <c r="C603" s="5"/>
      <c r="F603" s="4"/>
    </row>
    <row r="604">
      <c r="C604" s="5"/>
      <c r="F604" s="4"/>
    </row>
    <row r="605">
      <c r="C605" s="5"/>
      <c r="F605" s="4"/>
    </row>
    <row r="606">
      <c r="C606" s="5"/>
      <c r="F606" s="4"/>
    </row>
    <row r="607">
      <c r="C607" s="5"/>
      <c r="F607" s="4"/>
    </row>
    <row r="608">
      <c r="C608" s="5"/>
      <c r="F608" s="4"/>
    </row>
    <row r="609">
      <c r="C609" s="5"/>
      <c r="F609" s="4"/>
    </row>
    <row r="610">
      <c r="C610" s="5"/>
      <c r="F610" s="4"/>
    </row>
    <row r="611">
      <c r="C611" s="5"/>
      <c r="F611" s="4"/>
    </row>
    <row r="612">
      <c r="C612" s="5"/>
      <c r="F612" s="4"/>
    </row>
    <row r="613">
      <c r="C613" s="5"/>
      <c r="F613" s="4"/>
    </row>
    <row r="614">
      <c r="C614" s="5"/>
      <c r="F614" s="4"/>
    </row>
    <row r="615">
      <c r="C615" s="5"/>
      <c r="F615" s="4"/>
    </row>
    <row r="616">
      <c r="C616" s="5"/>
      <c r="F616" s="4"/>
    </row>
    <row r="617">
      <c r="C617" s="5"/>
      <c r="F617" s="4"/>
    </row>
    <row r="618">
      <c r="C618" s="5"/>
      <c r="F618" s="4"/>
    </row>
    <row r="619">
      <c r="C619" s="5"/>
      <c r="F619" s="4"/>
    </row>
    <row r="620">
      <c r="C620" s="5"/>
      <c r="F620" s="4"/>
    </row>
    <row r="621">
      <c r="C621" s="5"/>
      <c r="F621" s="4"/>
    </row>
    <row r="622">
      <c r="C622" s="5"/>
      <c r="F622" s="4"/>
    </row>
    <row r="623">
      <c r="C623" s="5"/>
      <c r="F623" s="4"/>
    </row>
    <row r="624">
      <c r="C624" s="5"/>
      <c r="F624" s="4"/>
    </row>
    <row r="625">
      <c r="C625" s="5"/>
      <c r="F625" s="4"/>
    </row>
    <row r="626">
      <c r="C626" s="5"/>
      <c r="F626" s="4"/>
    </row>
    <row r="627">
      <c r="C627" s="5"/>
      <c r="F627" s="4"/>
    </row>
    <row r="628">
      <c r="C628" s="5"/>
      <c r="F628" s="4"/>
    </row>
    <row r="629">
      <c r="C629" s="5"/>
      <c r="F629" s="4"/>
    </row>
    <row r="630">
      <c r="C630" s="5"/>
      <c r="F630" s="4"/>
    </row>
    <row r="631">
      <c r="C631" s="5"/>
      <c r="F631" s="4"/>
    </row>
    <row r="632">
      <c r="C632" s="5"/>
      <c r="F632" s="4"/>
    </row>
    <row r="633">
      <c r="C633" s="5"/>
      <c r="F633" s="4"/>
    </row>
    <row r="634">
      <c r="C634" s="5"/>
      <c r="F634" s="4"/>
    </row>
    <row r="635">
      <c r="C635" s="5"/>
      <c r="F635" s="4"/>
    </row>
    <row r="636">
      <c r="C636" s="5"/>
      <c r="F636" s="4"/>
    </row>
    <row r="637">
      <c r="C637" s="5"/>
      <c r="F637" s="4"/>
    </row>
    <row r="638">
      <c r="C638" s="5"/>
      <c r="F638" s="4"/>
    </row>
    <row r="639">
      <c r="C639" s="5"/>
      <c r="F639" s="4"/>
    </row>
    <row r="640">
      <c r="C640" s="5"/>
      <c r="F640" s="4"/>
    </row>
    <row r="641">
      <c r="C641" s="5"/>
      <c r="F641" s="4"/>
    </row>
    <row r="642">
      <c r="C642" s="5"/>
      <c r="F642" s="4"/>
    </row>
    <row r="643">
      <c r="C643" s="5"/>
      <c r="F643" s="4"/>
    </row>
    <row r="644">
      <c r="C644" s="5"/>
      <c r="F644" s="4"/>
    </row>
    <row r="645">
      <c r="C645" s="5"/>
      <c r="F645" s="4"/>
    </row>
    <row r="646">
      <c r="C646" s="5"/>
      <c r="F646" s="4"/>
    </row>
    <row r="647">
      <c r="C647" s="5"/>
      <c r="F647" s="4"/>
    </row>
    <row r="648">
      <c r="C648" s="5"/>
      <c r="F648" s="4"/>
    </row>
    <row r="649">
      <c r="C649" s="5"/>
      <c r="F649" s="4"/>
    </row>
    <row r="650">
      <c r="C650" s="5"/>
      <c r="F650" s="4"/>
    </row>
    <row r="651">
      <c r="C651" s="5"/>
      <c r="F651" s="4"/>
    </row>
    <row r="652">
      <c r="C652" s="5"/>
      <c r="F652" s="4"/>
    </row>
    <row r="653">
      <c r="C653" s="5"/>
      <c r="F653" s="4"/>
    </row>
    <row r="654">
      <c r="C654" s="5"/>
      <c r="F654" s="4"/>
    </row>
    <row r="655">
      <c r="C655" s="5"/>
      <c r="F655" s="4"/>
    </row>
    <row r="656">
      <c r="C656" s="5"/>
      <c r="F656" s="4"/>
    </row>
    <row r="657">
      <c r="C657" s="5"/>
      <c r="F657" s="4"/>
    </row>
    <row r="658">
      <c r="C658" s="5"/>
      <c r="F658" s="4"/>
    </row>
    <row r="659">
      <c r="C659" s="5"/>
      <c r="F659" s="4"/>
    </row>
    <row r="660">
      <c r="C660" s="5"/>
      <c r="F660" s="4"/>
    </row>
    <row r="661">
      <c r="C661" s="5"/>
      <c r="F661" s="4"/>
    </row>
    <row r="662">
      <c r="C662" s="5"/>
      <c r="F662" s="4"/>
    </row>
    <row r="663">
      <c r="C663" s="5"/>
      <c r="F663" s="4"/>
    </row>
    <row r="664">
      <c r="C664" s="5"/>
      <c r="F664" s="4"/>
    </row>
    <row r="665">
      <c r="C665" s="5"/>
      <c r="F665" s="4"/>
    </row>
    <row r="666">
      <c r="C666" s="5"/>
      <c r="F666" s="4"/>
    </row>
    <row r="667">
      <c r="C667" s="5"/>
      <c r="F667" s="4"/>
    </row>
    <row r="668">
      <c r="C668" s="5"/>
      <c r="F668" s="4"/>
    </row>
    <row r="669">
      <c r="C669" s="5"/>
      <c r="F669" s="4"/>
    </row>
    <row r="670">
      <c r="C670" s="5"/>
      <c r="F670" s="4"/>
    </row>
    <row r="671">
      <c r="C671" s="5"/>
      <c r="F671" s="4"/>
    </row>
    <row r="672">
      <c r="C672" s="5"/>
      <c r="F672" s="4"/>
    </row>
    <row r="673">
      <c r="C673" s="5"/>
      <c r="F673" s="4"/>
    </row>
    <row r="674">
      <c r="C674" s="5"/>
      <c r="F674" s="4"/>
    </row>
    <row r="675">
      <c r="C675" s="5"/>
      <c r="F675" s="4"/>
    </row>
    <row r="676">
      <c r="C676" s="5"/>
      <c r="F676" s="4"/>
    </row>
    <row r="677">
      <c r="C677" s="5"/>
      <c r="F677" s="4"/>
    </row>
    <row r="678">
      <c r="C678" s="5"/>
      <c r="F678" s="4"/>
    </row>
    <row r="679">
      <c r="C679" s="5"/>
      <c r="F679" s="4"/>
    </row>
    <row r="680">
      <c r="C680" s="5"/>
      <c r="F680" s="4"/>
    </row>
    <row r="681">
      <c r="C681" s="5"/>
      <c r="F681" s="4"/>
    </row>
    <row r="682">
      <c r="C682" s="5"/>
      <c r="F682" s="4"/>
    </row>
    <row r="683">
      <c r="C683" s="5"/>
      <c r="F683" s="4"/>
    </row>
    <row r="684">
      <c r="C684" s="5"/>
      <c r="F684" s="4"/>
    </row>
    <row r="685">
      <c r="C685" s="5"/>
      <c r="F685" s="4"/>
    </row>
    <row r="686">
      <c r="C686" s="5"/>
      <c r="F686" s="4"/>
    </row>
    <row r="687">
      <c r="C687" s="5"/>
      <c r="F687" s="4"/>
    </row>
    <row r="688">
      <c r="C688" s="5"/>
      <c r="F688" s="4"/>
    </row>
    <row r="689">
      <c r="C689" s="5"/>
      <c r="F689" s="4"/>
    </row>
    <row r="690">
      <c r="C690" s="5"/>
      <c r="F690" s="4"/>
    </row>
    <row r="691">
      <c r="C691" s="5"/>
      <c r="F691" s="4"/>
    </row>
    <row r="692">
      <c r="C692" s="5"/>
      <c r="F692" s="4"/>
    </row>
    <row r="693">
      <c r="C693" s="5"/>
      <c r="F693" s="4"/>
    </row>
    <row r="694">
      <c r="C694" s="5"/>
      <c r="F694" s="4"/>
    </row>
    <row r="695">
      <c r="C695" s="5"/>
      <c r="F695" s="4"/>
    </row>
    <row r="696">
      <c r="C696" s="5"/>
      <c r="F696" s="4"/>
    </row>
    <row r="697">
      <c r="C697" s="5"/>
      <c r="F697" s="4"/>
    </row>
    <row r="698">
      <c r="C698" s="5"/>
      <c r="F698" s="4"/>
    </row>
    <row r="699">
      <c r="C699" s="5"/>
      <c r="F699" s="4"/>
    </row>
    <row r="700">
      <c r="C700" s="5"/>
      <c r="F700" s="4"/>
    </row>
    <row r="701">
      <c r="C701" s="5"/>
      <c r="F701" s="4"/>
    </row>
    <row r="702">
      <c r="C702" s="5"/>
      <c r="F702" s="4"/>
    </row>
    <row r="703">
      <c r="C703" s="5"/>
      <c r="F703" s="4"/>
    </row>
    <row r="704">
      <c r="C704" s="5"/>
      <c r="F704" s="4"/>
    </row>
    <row r="705">
      <c r="C705" s="5"/>
      <c r="F705" s="4"/>
    </row>
    <row r="706">
      <c r="C706" s="5"/>
      <c r="F706" s="4"/>
    </row>
    <row r="707">
      <c r="C707" s="5"/>
      <c r="F707" s="4"/>
    </row>
    <row r="708">
      <c r="C708" s="5"/>
      <c r="F708" s="4"/>
    </row>
    <row r="709">
      <c r="C709" s="5"/>
      <c r="F709" s="4"/>
    </row>
    <row r="710">
      <c r="C710" s="5"/>
      <c r="F710" s="4"/>
    </row>
    <row r="711">
      <c r="C711" s="5"/>
      <c r="F711" s="4"/>
    </row>
    <row r="712">
      <c r="C712" s="5"/>
      <c r="F712" s="4"/>
    </row>
    <row r="713">
      <c r="C713" s="5"/>
      <c r="F713" s="4"/>
    </row>
    <row r="714">
      <c r="C714" s="5"/>
      <c r="F714" s="4"/>
    </row>
    <row r="715">
      <c r="C715" s="5"/>
      <c r="F715" s="4"/>
    </row>
    <row r="716">
      <c r="C716" s="5"/>
      <c r="F716" s="4"/>
    </row>
    <row r="717">
      <c r="C717" s="5"/>
      <c r="F717" s="4"/>
    </row>
    <row r="718">
      <c r="C718" s="5"/>
      <c r="F718" s="4"/>
    </row>
    <row r="719">
      <c r="C719" s="5"/>
      <c r="F719" s="4"/>
    </row>
    <row r="720">
      <c r="C720" s="5"/>
      <c r="F720" s="4"/>
    </row>
    <row r="721">
      <c r="C721" s="5"/>
      <c r="F721" s="4"/>
    </row>
    <row r="722">
      <c r="C722" s="5"/>
      <c r="F722" s="4"/>
    </row>
    <row r="723">
      <c r="C723" s="5"/>
      <c r="F723" s="4"/>
    </row>
    <row r="724">
      <c r="C724" s="5"/>
      <c r="F724" s="4"/>
    </row>
    <row r="725">
      <c r="C725" s="5"/>
      <c r="F725" s="4"/>
    </row>
    <row r="726">
      <c r="C726" s="5"/>
      <c r="F726" s="4"/>
    </row>
    <row r="727">
      <c r="C727" s="5"/>
      <c r="F727" s="4"/>
    </row>
    <row r="728">
      <c r="C728" s="5"/>
      <c r="F728" s="4"/>
    </row>
    <row r="729">
      <c r="C729" s="5"/>
      <c r="F729" s="4"/>
    </row>
    <row r="730">
      <c r="C730" s="5"/>
      <c r="F730" s="4"/>
    </row>
    <row r="731">
      <c r="C731" s="5"/>
      <c r="F731" s="4"/>
    </row>
    <row r="732">
      <c r="C732" s="5"/>
      <c r="F732" s="4"/>
    </row>
    <row r="733">
      <c r="C733" s="5"/>
      <c r="F733" s="4"/>
    </row>
    <row r="734">
      <c r="C734" s="5"/>
      <c r="F734" s="4"/>
    </row>
    <row r="735">
      <c r="C735" s="5"/>
      <c r="F735" s="4"/>
    </row>
    <row r="736">
      <c r="C736" s="5"/>
      <c r="F736" s="4"/>
    </row>
    <row r="737">
      <c r="C737" s="5"/>
      <c r="F737" s="4"/>
    </row>
    <row r="738">
      <c r="C738" s="5"/>
      <c r="F738" s="4"/>
    </row>
    <row r="739">
      <c r="C739" s="5"/>
      <c r="F739" s="4"/>
    </row>
    <row r="740">
      <c r="C740" s="5"/>
      <c r="F740" s="4"/>
    </row>
    <row r="741">
      <c r="C741" s="5"/>
      <c r="F741" s="4"/>
    </row>
    <row r="742">
      <c r="C742" s="5"/>
      <c r="F742" s="4"/>
    </row>
    <row r="743">
      <c r="C743" s="5"/>
      <c r="F743" s="4"/>
    </row>
    <row r="744">
      <c r="C744" s="5"/>
      <c r="F744" s="4"/>
    </row>
    <row r="745">
      <c r="C745" s="5"/>
      <c r="F745" s="4"/>
    </row>
    <row r="746">
      <c r="C746" s="5"/>
      <c r="F746" s="4"/>
    </row>
    <row r="747">
      <c r="C747" s="5"/>
      <c r="F747" s="4"/>
    </row>
    <row r="748">
      <c r="C748" s="5"/>
      <c r="F748" s="4"/>
    </row>
    <row r="749">
      <c r="C749" s="5"/>
      <c r="F749" s="4"/>
    </row>
    <row r="750">
      <c r="C750" s="5"/>
      <c r="F750" s="4"/>
    </row>
    <row r="751">
      <c r="C751" s="5"/>
      <c r="F751" s="4"/>
    </row>
    <row r="752">
      <c r="C752" s="5"/>
      <c r="F752" s="4"/>
    </row>
    <row r="753">
      <c r="C753" s="5"/>
      <c r="F753" s="4"/>
    </row>
    <row r="754">
      <c r="C754" s="5"/>
      <c r="F754" s="4"/>
    </row>
    <row r="755">
      <c r="C755" s="5"/>
      <c r="F755" s="4"/>
    </row>
    <row r="756">
      <c r="C756" s="5"/>
      <c r="F756" s="4"/>
    </row>
    <row r="757">
      <c r="C757" s="5"/>
      <c r="F757" s="4"/>
    </row>
    <row r="758">
      <c r="C758" s="5"/>
      <c r="F758" s="4"/>
    </row>
    <row r="759">
      <c r="C759" s="5"/>
      <c r="F759" s="4"/>
    </row>
    <row r="760">
      <c r="C760" s="5"/>
      <c r="F760" s="4"/>
    </row>
    <row r="761">
      <c r="C761" s="5"/>
      <c r="F761" s="4"/>
    </row>
    <row r="762">
      <c r="C762" s="5"/>
      <c r="F762" s="4"/>
    </row>
    <row r="763">
      <c r="C763" s="5"/>
      <c r="F763" s="4"/>
    </row>
    <row r="764">
      <c r="C764" s="5"/>
      <c r="F764" s="4"/>
    </row>
    <row r="765">
      <c r="C765" s="5"/>
      <c r="F765" s="4"/>
    </row>
    <row r="766">
      <c r="C766" s="5"/>
      <c r="F766" s="4"/>
    </row>
    <row r="767">
      <c r="C767" s="5"/>
      <c r="F767" s="4"/>
    </row>
    <row r="768">
      <c r="C768" s="5"/>
      <c r="F768" s="4"/>
    </row>
    <row r="769">
      <c r="C769" s="5"/>
      <c r="F769" s="4"/>
    </row>
    <row r="770">
      <c r="C770" s="5"/>
      <c r="F770" s="4"/>
    </row>
    <row r="771">
      <c r="C771" s="5"/>
      <c r="F771" s="4"/>
    </row>
    <row r="772">
      <c r="C772" s="5"/>
      <c r="F772" s="4"/>
    </row>
    <row r="773">
      <c r="C773" s="5"/>
      <c r="F773" s="4"/>
    </row>
    <row r="774">
      <c r="C774" s="5"/>
      <c r="F774" s="4"/>
    </row>
    <row r="775">
      <c r="C775" s="5"/>
      <c r="F775" s="4"/>
    </row>
    <row r="776">
      <c r="C776" s="5"/>
      <c r="F776" s="4"/>
    </row>
    <row r="777">
      <c r="C777" s="5"/>
      <c r="F777" s="4"/>
    </row>
    <row r="778">
      <c r="C778" s="5"/>
      <c r="F778" s="4"/>
    </row>
    <row r="779">
      <c r="C779" s="5"/>
      <c r="F779" s="4"/>
    </row>
    <row r="780">
      <c r="C780" s="5"/>
      <c r="F780" s="4"/>
    </row>
    <row r="781">
      <c r="C781" s="5"/>
      <c r="F781" s="4"/>
    </row>
    <row r="782">
      <c r="C782" s="5"/>
      <c r="F782" s="4"/>
    </row>
    <row r="783">
      <c r="C783" s="5"/>
      <c r="F783" s="4"/>
    </row>
    <row r="784">
      <c r="C784" s="5"/>
      <c r="F784" s="4"/>
    </row>
    <row r="785">
      <c r="C785" s="5"/>
      <c r="F785" s="4"/>
    </row>
    <row r="786">
      <c r="C786" s="5"/>
      <c r="F786" s="4"/>
    </row>
    <row r="787">
      <c r="C787" s="5"/>
      <c r="F787" s="4"/>
    </row>
    <row r="788">
      <c r="C788" s="5"/>
      <c r="F788" s="4"/>
    </row>
    <row r="789">
      <c r="C789" s="5"/>
      <c r="F789" s="4"/>
    </row>
    <row r="790">
      <c r="C790" s="5"/>
      <c r="F790" s="4"/>
    </row>
    <row r="791">
      <c r="C791" s="5"/>
      <c r="F791" s="4"/>
    </row>
    <row r="792">
      <c r="C792" s="5"/>
      <c r="F792" s="4"/>
    </row>
    <row r="793">
      <c r="C793" s="5"/>
      <c r="F793" s="4"/>
    </row>
    <row r="794">
      <c r="C794" s="5"/>
      <c r="F794" s="4"/>
    </row>
    <row r="795">
      <c r="C795" s="5"/>
      <c r="F795" s="4"/>
    </row>
    <row r="796">
      <c r="C796" s="5"/>
      <c r="F796" s="4"/>
    </row>
    <row r="797">
      <c r="C797" s="5"/>
      <c r="F797" s="4"/>
    </row>
    <row r="798">
      <c r="C798" s="5"/>
      <c r="F798" s="4"/>
    </row>
    <row r="799">
      <c r="C799" s="5"/>
      <c r="F799" s="4"/>
    </row>
    <row r="800">
      <c r="C800" s="5"/>
      <c r="F800" s="4"/>
    </row>
    <row r="801">
      <c r="C801" s="5"/>
      <c r="F801" s="4"/>
    </row>
    <row r="802">
      <c r="C802" s="5"/>
      <c r="F802" s="4"/>
    </row>
    <row r="803">
      <c r="C803" s="5"/>
      <c r="F803" s="4"/>
    </row>
    <row r="804">
      <c r="C804" s="5"/>
      <c r="F804" s="4"/>
    </row>
    <row r="805">
      <c r="C805" s="5"/>
      <c r="F805" s="4"/>
    </row>
    <row r="806">
      <c r="C806" s="5"/>
      <c r="F806" s="4"/>
    </row>
    <row r="807">
      <c r="C807" s="5"/>
      <c r="F807" s="4"/>
    </row>
    <row r="808">
      <c r="C808" s="5"/>
      <c r="F808" s="4"/>
    </row>
    <row r="809">
      <c r="C809" s="5"/>
      <c r="F809" s="4"/>
    </row>
    <row r="810">
      <c r="C810" s="5"/>
      <c r="F810" s="4"/>
    </row>
    <row r="811">
      <c r="C811" s="5"/>
      <c r="F811" s="4"/>
    </row>
    <row r="812">
      <c r="C812" s="5"/>
      <c r="F812" s="4"/>
    </row>
    <row r="813">
      <c r="C813" s="5"/>
      <c r="F813" s="4"/>
    </row>
    <row r="814">
      <c r="C814" s="5"/>
      <c r="F814" s="4"/>
    </row>
    <row r="815">
      <c r="C815" s="5"/>
      <c r="F815" s="4"/>
    </row>
    <row r="816">
      <c r="C816" s="5"/>
      <c r="F816" s="4"/>
    </row>
    <row r="817">
      <c r="C817" s="5"/>
      <c r="F817" s="4"/>
    </row>
    <row r="818">
      <c r="C818" s="5"/>
      <c r="F818" s="4"/>
    </row>
    <row r="819">
      <c r="C819" s="5"/>
      <c r="F819" s="4"/>
    </row>
    <row r="820">
      <c r="C820" s="5"/>
      <c r="F820" s="4"/>
    </row>
    <row r="821">
      <c r="C821" s="5"/>
      <c r="F821" s="4"/>
    </row>
    <row r="822">
      <c r="C822" s="5"/>
      <c r="F822" s="4"/>
    </row>
    <row r="823">
      <c r="C823" s="5"/>
      <c r="F823" s="4"/>
    </row>
    <row r="824">
      <c r="C824" s="5"/>
      <c r="F824" s="4"/>
    </row>
    <row r="825">
      <c r="C825" s="5"/>
      <c r="F825" s="4"/>
    </row>
    <row r="826">
      <c r="C826" s="5"/>
      <c r="F826" s="4"/>
    </row>
    <row r="827">
      <c r="C827" s="5"/>
      <c r="F827" s="4"/>
    </row>
    <row r="828">
      <c r="C828" s="5"/>
      <c r="F828" s="4"/>
    </row>
    <row r="829">
      <c r="C829" s="5"/>
      <c r="F829" s="4"/>
    </row>
    <row r="830">
      <c r="C830" s="5"/>
      <c r="F830" s="4"/>
    </row>
    <row r="831">
      <c r="C831" s="5"/>
      <c r="F831" s="4"/>
    </row>
    <row r="832">
      <c r="C832" s="5"/>
      <c r="F832" s="4"/>
    </row>
    <row r="833">
      <c r="C833" s="5"/>
      <c r="F833" s="4"/>
    </row>
    <row r="834">
      <c r="C834" s="5"/>
      <c r="F834" s="4"/>
    </row>
    <row r="835">
      <c r="C835" s="5"/>
      <c r="F835" s="4"/>
    </row>
    <row r="836">
      <c r="C836" s="5"/>
      <c r="F836" s="4"/>
    </row>
    <row r="837">
      <c r="C837" s="5"/>
      <c r="F837" s="4"/>
    </row>
    <row r="838">
      <c r="C838" s="5"/>
      <c r="F838" s="4"/>
    </row>
    <row r="839">
      <c r="C839" s="5"/>
      <c r="F839" s="4"/>
    </row>
    <row r="840">
      <c r="C840" s="5"/>
      <c r="F840" s="4"/>
    </row>
    <row r="841">
      <c r="C841" s="5"/>
      <c r="F841" s="4"/>
    </row>
    <row r="842">
      <c r="C842" s="5"/>
      <c r="F842" s="4"/>
    </row>
    <row r="843">
      <c r="C843" s="5"/>
      <c r="F843" s="4"/>
    </row>
    <row r="844">
      <c r="C844" s="5"/>
      <c r="F844" s="4"/>
    </row>
    <row r="845">
      <c r="C845" s="5"/>
      <c r="F845" s="4"/>
    </row>
    <row r="846">
      <c r="C846" s="5"/>
      <c r="F846" s="4"/>
    </row>
    <row r="847">
      <c r="C847" s="5"/>
      <c r="F847" s="4"/>
    </row>
    <row r="848">
      <c r="C848" s="5"/>
      <c r="F848" s="4"/>
    </row>
    <row r="849">
      <c r="C849" s="5"/>
      <c r="F849" s="4"/>
    </row>
    <row r="850">
      <c r="C850" s="5"/>
      <c r="F850" s="4"/>
    </row>
    <row r="851">
      <c r="C851" s="5"/>
      <c r="F851" s="4"/>
    </row>
    <row r="852">
      <c r="C852" s="5"/>
      <c r="F852" s="4"/>
    </row>
    <row r="853">
      <c r="C853" s="5"/>
      <c r="F853" s="4"/>
    </row>
    <row r="854">
      <c r="C854" s="5"/>
      <c r="F854" s="4"/>
    </row>
    <row r="855">
      <c r="C855" s="5"/>
      <c r="F855" s="4"/>
    </row>
    <row r="856">
      <c r="C856" s="5"/>
      <c r="F856" s="4"/>
    </row>
    <row r="857">
      <c r="C857" s="5"/>
      <c r="F857" s="4"/>
    </row>
    <row r="858">
      <c r="C858" s="5"/>
      <c r="F858" s="4"/>
    </row>
    <row r="859">
      <c r="C859" s="5"/>
      <c r="F859" s="4"/>
    </row>
    <row r="860">
      <c r="C860" s="5"/>
      <c r="F860" s="4"/>
    </row>
    <row r="861">
      <c r="C861" s="5"/>
      <c r="F861" s="4"/>
    </row>
    <row r="862">
      <c r="C862" s="5"/>
      <c r="F862" s="4"/>
    </row>
    <row r="863">
      <c r="C863" s="5"/>
      <c r="F863" s="4"/>
    </row>
    <row r="864">
      <c r="C864" s="5"/>
      <c r="F864" s="4"/>
    </row>
    <row r="865">
      <c r="C865" s="5"/>
      <c r="F865" s="4"/>
    </row>
    <row r="866">
      <c r="C866" s="5"/>
      <c r="F866" s="4"/>
    </row>
    <row r="867">
      <c r="C867" s="5"/>
      <c r="F867" s="4"/>
    </row>
    <row r="868">
      <c r="C868" s="5"/>
      <c r="F868" s="4"/>
    </row>
    <row r="869">
      <c r="C869" s="5"/>
      <c r="F869" s="4"/>
    </row>
    <row r="870">
      <c r="C870" s="5"/>
      <c r="F870" s="4"/>
    </row>
    <row r="871">
      <c r="C871" s="5"/>
      <c r="F871" s="4"/>
    </row>
    <row r="872">
      <c r="C872" s="5"/>
      <c r="F872" s="4"/>
    </row>
    <row r="873">
      <c r="C873" s="5"/>
      <c r="F873" s="4"/>
    </row>
    <row r="874">
      <c r="C874" s="5"/>
      <c r="F874" s="4"/>
    </row>
    <row r="875">
      <c r="C875" s="5"/>
      <c r="F875" s="4"/>
    </row>
    <row r="876">
      <c r="C876" s="5"/>
      <c r="F876" s="4"/>
    </row>
    <row r="877">
      <c r="C877" s="5"/>
      <c r="F877" s="4"/>
    </row>
    <row r="878">
      <c r="C878" s="5"/>
      <c r="F878" s="4"/>
    </row>
    <row r="879">
      <c r="C879" s="5"/>
      <c r="F879" s="4"/>
    </row>
    <row r="880">
      <c r="C880" s="5"/>
      <c r="F880" s="4"/>
    </row>
    <row r="881">
      <c r="C881" s="5"/>
      <c r="F881" s="4"/>
    </row>
    <row r="882">
      <c r="C882" s="5"/>
      <c r="F882" s="4"/>
    </row>
    <row r="883">
      <c r="C883" s="5"/>
      <c r="F883" s="4"/>
    </row>
    <row r="884">
      <c r="C884" s="5"/>
      <c r="F884" s="4"/>
    </row>
    <row r="885">
      <c r="C885" s="5"/>
      <c r="F885" s="4"/>
    </row>
    <row r="886">
      <c r="C886" s="5"/>
      <c r="F886" s="4"/>
    </row>
    <row r="887">
      <c r="C887" s="5"/>
      <c r="F887" s="4"/>
    </row>
    <row r="888">
      <c r="C888" s="5"/>
      <c r="F888" s="4"/>
    </row>
    <row r="889">
      <c r="C889" s="5"/>
      <c r="F889" s="4"/>
    </row>
    <row r="890">
      <c r="C890" s="5"/>
      <c r="F890" s="4"/>
    </row>
    <row r="891">
      <c r="C891" s="5"/>
      <c r="F891" s="4"/>
    </row>
    <row r="892">
      <c r="C892" s="5"/>
      <c r="F892" s="4"/>
    </row>
    <row r="893">
      <c r="C893" s="5"/>
      <c r="F893" s="4"/>
    </row>
    <row r="894">
      <c r="C894" s="5"/>
      <c r="F894" s="4"/>
    </row>
    <row r="895">
      <c r="C895" s="5"/>
      <c r="F895" s="4"/>
    </row>
    <row r="896">
      <c r="C896" s="5"/>
      <c r="F896" s="4"/>
    </row>
    <row r="897">
      <c r="C897" s="5"/>
      <c r="F897" s="4"/>
    </row>
    <row r="898">
      <c r="C898" s="5"/>
      <c r="F898" s="4"/>
    </row>
    <row r="899">
      <c r="C899" s="5"/>
      <c r="F899" s="4"/>
    </row>
    <row r="900">
      <c r="C900" s="5"/>
      <c r="F900" s="4"/>
    </row>
    <row r="901">
      <c r="C901" s="5"/>
      <c r="F901" s="4"/>
    </row>
    <row r="902">
      <c r="C902" s="5"/>
      <c r="F902" s="4"/>
    </row>
    <row r="903">
      <c r="C903" s="5"/>
      <c r="F903" s="4"/>
    </row>
    <row r="904">
      <c r="C904" s="5"/>
      <c r="F904" s="4"/>
    </row>
    <row r="905">
      <c r="C905" s="5"/>
      <c r="F905" s="4"/>
    </row>
    <row r="906">
      <c r="C906" s="5"/>
      <c r="F906" s="4"/>
    </row>
    <row r="907">
      <c r="C907" s="5"/>
      <c r="F907" s="4"/>
    </row>
    <row r="908">
      <c r="C908" s="5"/>
      <c r="F908" s="4"/>
    </row>
    <row r="909">
      <c r="C909" s="5"/>
      <c r="F909" s="4"/>
    </row>
    <row r="910">
      <c r="C910" s="5"/>
      <c r="F910" s="4"/>
    </row>
    <row r="911">
      <c r="C911" s="5"/>
      <c r="F911" s="4"/>
    </row>
    <row r="912">
      <c r="C912" s="5"/>
      <c r="F912" s="4"/>
    </row>
    <row r="913">
      <c r="C913" s="5"/>
      <c r="F913" s="4"/>
    </row>
    <row r="914">
      <c r="C914" s="5"/>
      <c r="F914" s="4"/>
    </row>
    <row r="915">
      <c r="C915" s="5"/>
      <c r="F915" s="4"/>
    </row>
    <row r="916">
      <c r="C916" s="5"/>
      <c r="F916" s="4"/>
    </row>
    <row r="917">
      <c r="C917" s="5"/>
      <c r="F917" s="4"/>
    </row>
    <row r="918">
      <c r="C918" s="5"/>
      <c r="F918" s="4"/>
    </row>
    <row r="919">
      <c r="C919" s="5"/>
      <c r="F919" s="4"/>
    </row>
    <row r="920">
      <c r="C920" s="5"/>
      <c r="F920" s="4"/>
    </row>
    <row r="921">
      <c r="C921" s="5"/>
      <c r="F921" s="4"/>
    </row>
    <row r="922">
      <c r="C922" s="5"/>
      <c r="F922" s="4"/>
    </row>
    <row r="923">
      <c r="C923" s="5"/>
      <c r="F923" s="4"/>
    </row>
    <row r="924">
      <c r="C924" s="5"/>
      <c r="F924" s="4"/>
    </row>
    <row r="925">
      <c r="C925" s="5"/>
      <c r="F925" s="4"/>
    </row>
    <row r="926">
      <c r="C926" s="5"/>
      <c r="F926" s="4"/>
    </row>
    <row r="927">
      <c r="C927" s="5"/>
      <c r="F927" s="4"/>
    </row>
    <row r="928">
      <c r="C928" s="5"/>
      <c r="F928" s="4"/>
    </row>
    <row r="929">
      <c r="C929" s="5"/>
      <c r="F929" s="4"/>
    </row>
    <row r="930">
      <c r="C930" s="5"/>
      <c r="F930" s="4"/>
    </row>
    <row r="931">
      <c r="C931" s="5"/>
      <c r="F931" s="4"/>
    </row>
    <row r="932">
      <c r="C932" s="5"/>
      <c r="F932" s="4"/>
    </row>
    <row r="933">
      <c r="C933" s="5"/>
      <c r="F933" s="4"/>
    </row>
    <row r="934">
      <c r="C934" s="5"/>
      <c r="F934" s="4"/>
    </row>
    <row r="935">
      <c r="C935" s="5"/>
      <c r="F935" s="4"/>
    </row>
    <row r="936">
      <c r="C936" s="5"/>
      <c r="F936" s="4"/>
    </row>
    <row r="937">
      <c r="C937" s="5"/>
      <c r="F937" s="4"/>
    </row>
    <row r="938">
      <c r="C938" s="5"/>
      <c r="F938" s="4"/>
    </row>
    <row r="939">
      <c r="C939" s="5"/>
      <c r="F939" s="4"/>
    </row>
    <row r="940">
      <c r="C940" s="5"/>
      <c r="F940" s="4"/>
    </row>
    <row r="941">
      <c r="C941" s="5"/>
      <c r="F941" s="4"/>
    </row>
    <row r="942">
      <c r="C942" s="5"/>
      <c r="F942" s="4"/>
    </row>
    <row r="943">
      <c r="C943" s="5"/>
      <c r="F943" s="4"/>
    </row>
    <row r="944">
      <c r="C944" s="5"/>
      <c r="F944" s="4"/>
    </row>
    <row r="945">
      <c r="C945" s="5"/>
      <c r="F945" s="4"/>
    </row>
    <row r="946">
      <c r="C946" s="5"/>
      <c r="F946" s="4"/>
    </row>
    <row r="947">
      <c r="C947" s="5"/>
      <c r="F947" s="4"/>
    </row>
    <row r="948">
      <c r="C948" s="5"/>
      <c r="F948" s="4"/>
    </row>
    <row r="949">
      <c r="C949" s="5"/>
      <c r="F949" s="4"/>
    </row>
    <row r="950">
      <c r="C950" s="5"/>
      <c r="F950" s="4"/>
    </row>
    <row r="951">
      <c r="C951" s="5"/>
      <c r="F951" s="4"/>
    </row>
    <row r="952">
      <c r="C952" s="5"/>
      <c r="F952" s="4"/>
    </row>
    <row r="953">
      <c r="C953" s="5"/>
      <c r="F953" s="4"/>
    </row>
    <row r="954">
      <c r="C954" s="5"/>
      <c r="F954" s="4"/>
    </row>
    <row r="955">
      <c r="C955" s="5"/>
      <c r="F955" s="4"/>
    </row>
    <row r="956">
      <c r="C956" s="5"/>
      <c r="F956" s="4"/>
    </row>
    <row r="957">
      <c r="C957" s="5"/>
      <c r="F957" s="4"/>
    </row>
    <row r="958">
      <c r="C958" s="5"/>
      <c r="F958" s="4"/>
    </row>
    <row r="959">
      <c r="C959" s="5"/>
      <c r="F959" s="4"/>
    </row>
    <row r="960">
      <c r="C960" s="5"/>
      <c r="F960" s="4"/>
    </row>
    <row r="961">
      <c r="C961" s="5"/>
      <c r="F961" s="4"/>
    </row>
    <row r="962">
      <c r="C962" s="5"/>
      <c r="F962" s="4"/>
    </row>
    <row r="963">
      <c r="C963" s="5"/>
      <c r="F963" s="4"/>
    </row>
    <row r="964">
      <c r="C964" s="5"/>
      <c r="F964" s="4"/>
    </row>
    <row r="965">
      <c r="C965" s="5"/>
      <c r="F965" s="4"/>
    </row>
    <row r="966">
      <c r="C966" s="5"/>
      <c r="F966" s="4"/>
    </row>
    <row r="967">
      <c r="C967" s="5"/>
      <c r="F967" s="4"/>
    </row>
    <row r="968">
      <c r="C968" s="5"/>
      <c r="F968" s="4"/>
    </row>
    <row r="969">
      <c r="C969" s="5"/>
      <c r="F969" s="4"/>
    </row>
    <row r="970">
      <c r="C970" s="5"/>
      <c r="F970" s="4"/>
    </row>
    <row r="971">
      <c r="C971" s="5"/>
      <c r="F971" s="4"/>
    </row>
    <row r="972">
      <c r="C972" s="5"/>
      <c r="F972" s="4"/>
    </row>
    <row r="973">
      <c r="C973" s="5"/>
      <c r="F973" s="4"/>
    </row>
    <row r="974">
      <c r="C974" s="5"/>
      <c r="F974" s="4"/>
    </row>
    <row r="975">
      <c r="C975" s="5"/>
      <c r="F975" s="4"/>
    </row>
    <row r="976">
      <c r="C976" s="5"/>
      <c r="F976" s="4"/>
    </row>
    <row r="977">
      <c r="C977" s="5"/>
      <c r="F977" s="4"/>
    </row>
    <row r="978">
      <c r="C978" s="5"/>
      <c r="F978" s="4"/>
    </row>
    <row r="979">
      <c r="C979" s="5"/>
      <c r="F979" s="4"/>
    </row>
    <row r="980">
      <c r="C980" s="5"/>
      <c r="F980" s="4"/>
    </row>
    <row r="981">
      <c r="C981" s="5"/>
      <c r="F981" s="4"/>
    </row>
    <row r="982">
      <c r="C982" s="5"/>
      <c r="F982" s="4"/>
    </row>
    <row r="983">
      <c r="C983" s="5"/>
      <c r="F983" s="4"/>
    </row>
    <row r="984">
      <c r="C984" s="5"/>
      <c r="F984" s="4"/>
    </row>
    <row r="985">
      <c r="C985" s="5"/>
      <c r="F985" s="4"/>
    </row>
    <row r="986">
      <c r="C986" s="5"/>
      <c r="F986" s="4"/>
    </row>
    <row r="987">
      <c r="C987" s="5"/>
      <c r="F987" s="4"/>
    </row>
    <row r="988">
      <c r="C988" s="5"/>
      <c r="F988" s="4"/>
    </row>
    <row r="989">
      <c r="C989" s="5"/>
      <c r="F989" s="4"/>
    </row>
    <row r="990">
      <c r="C990" s="5"/>
      <c r="F990" s="4"/>
    </row>
    <row r="991">
      <c r="C991" s="5"/>
      <c r="F991" s="4"/>
    </row>
    <row r="992">
      <c r="C992" s="5"/>
      <c r="F992" s="4"/>
    </row>
    <row r="993">
      <c r="C993" s="5"/>
      <c r="F993" s="4"/>
    </row>
    <row r="994">
      <c r="C994" s="5"/>
      <c r="F994" s="4"/>
    </row>
    <row r="995">
      <c r="C995" s="5"/>
      <c r="F995" s="4"/>
    </row>
    <row r="996">
      <c r="C996" s="5"/>
      <c r="F996" s="4"/>
    </row>
    <row r="997">
      <c r="C997" s="5"/>
      <c r="F997" s="4"/>
    </row>
    <row r="998">
      <c r="C998" s="5"/>
      <c r="F998" s="4"/>
    </row>
    <row r="999">
      <c r="C999" s="5"/>
      <c r="F999" s="4"/>
    </row>
    <row r="1000">
      <c r="C1000" s="5"/>
      <c r="F1000" s="4"/>
    </row>
    <row r="1001">
      <c r="C1001" s="5"/>
      <c r="F1001" s="4"/>
    </row>
  </sheetData>
  <dataValidations>
    <dataValidation type="custom" allowBlank="1" showDropDown="1" showInputMessage="1" showErrorMessage="1" prompt="Enter a valid date" sqref="D1">
      <formula1>OR(NOT(ISERROR(DATEVALUE(D1))), AND(ISNUMBER(D1), LEFT(CELL("format", D1))="D"))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8.88"/>
    <col customWidth="1" min="3" max="3" width="28.88"/>
    <col customWidth="1" min="4" max="4" width="18.88"/>
    <col customWidth="1" min="5" max="5" width="24.63"/>
    <col customWidth="1" min="6" max="11" width="18.88"/>
    <col customWidth="1" min="12" max="12" width="35.63"/>
    <col customWidth="1" min="13" max="13" width="54.5"/>
    <col customWidth="1" min="14" max="17" width="18.88"/>
    <col customWidth="1" min="18" max="18" width="33.38"/>
    <col customWidth="1" min="19" max="19" width="18.88"/>
    <col customWidth="1" min="20" max="20" width="12.5"/>
    <col customWidth="1" min="21" max="21" width="23.5"/>
    <col customWidth="1" min="22" max="24" width="18.88"/>
  </cols>
  <sheetData>
    <row r="1">
      <c r="A1" s="18" t="s">
        <v>7</v>
      </c>
      <c r="B1" s="19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14</v>
      </c>
      <c r="I1" s="20" t="s">
        <v>15</v>
      </c>
      <c r="J1" s="20" t="s">
        <v>16</v>
      </c>
      <c r="K1" s="20" t="s">
        <v>17</v>
      </c>
      <c r="L1" s="20" t="s">
        <v>18</v>
      </c>
      <c r="M1" s="21" t="s">
        <v>19</v>
      </c>
      <c r="N1" s="22" t="s">
        <v>11</v>
      </c>
      <c r="O1" s="20" t="s">
        <v>15</v>
      </c>
      <c r="P1" s="23" t="s">
        <v>20</v>
      </c>
      <c r="Q1" s="24" t="s">
        <v>21</v>
      </c>
      <c r="R1" s="24" t="s">
        <v>22</v>
      </c>
      <c r="S1" s="25" t="s">
        <v>23</v>
      </c>
      <c r="T1" s="26" t="s">
        <v>24</v>
      </c>
      <c r="U1" s="9" t="s">
        <v>25</v>
      </c>
    </row>
    <row r="2">
      <c r="A2" s="9" t="str">
        <f t="array" ref="A2:A1445">if(B2:B1445="",,concat("DL",ROW(A2:A1445)+999))</f>
        <v>DL1001</v>
      </c>
      <c r="B2" s="27">
        <v>45281.49607700232</v>
      </c>
      <c r="C2" s="28" t="s">
        <v>26</v>
      </c>
      <c r="D2" s="4" t="s">
        <v>27</v>
      </c>
      <c r="E2" s="28" t="s">
        <v>28</v>
      </c>
      <c r="F2" s="4" t="s">
        <v>29</v>
      </c>
      <c r="G2" s="28"/>
      <c r="H2" s="28" t="s">
        <v>30</v>
      </c>
      <c r="I2" s="29" t="s">
        <v>31</v>
      </c>
      <c r="J2" s="30">
        <v>122001.0</v>
      </c>
      <c r="L2" s="28" t="s">
        <v>32</v>
      </c>
      <c r="M2" s="28" t="s">
        <v>32</v>
      </c>
      <c r="Q2" s="4">
        <f t="array" ref="Q2:Q1445">if(R2:R1445="",,COUNTIFS('Dealer Onboarding'!D:D,R2:R1445))</f>
        <v>1</v>
      </c>
      <c r="R2" s="4" t="str">
        <f t="array" ref="R2:R1445">IF(A2:A1445="",,if(E2:E1445&lt;&gt;"",concat(E2:E1445," - "&amp;A2:A1445),N2:N1445))</f>
        <v>My Ride - DL1001</v>
      </c>
      <c r="S2" s="6">
        <f t="array" ref="S2:S1445">if(B2:B1445="",,DATE(year(B2:B1445),MONTH(B2:B1445),DAY(B2:B1445)))</f>
        <v>45281</v>
      </c>
      <c r="T2" s="4" t="str">
        <f t="array" ref="T2:T1445">if(S2:S1445="",,IF(S2:S1445&gt;='Dashboard - Visits'!$D$1,IF(S2:S1445&lt;='Dashboard - Visits'!$E$1,1,""),""))</f>
        <v/>
      </c>
      <c r="U2" s="31" t="str">
        <f t="array" ref="U2:U1445">IF(A2:A1445="",,IF(E2:E1445="",,concat(E2:E1445," - "&amp;A2:A1445)))</f>
        <v>My Ride - DL1001</v>
      </c>
    </row>
    <row r="3">
      <c r="A3" s="28" t="s">
        <v>33</v>
      </c>
      <c r="B3" s="27">
        <v>45307.64689030092</v>
      </c>
      <c r="C3" s="28" t="s">
        <v>34</v>
      </c>
      <c r="D3" s="4" t="s">
        <v>27</v>
      </c>
      <c r="E3" s="28" t="s">
        <v>35</v>
      </c>
      <c r="F3" s="4" t="s">
        <v>36</v>
      </c>
      <c r="G3" s="28"/>
      <c r="H3" s="28" t="s">
        <v>37</v>
      </c>
      <c r="I3" s="32" t="s">
        <v>38</v>
      </c>
      <c r="J3" s="30">
        <v>573211.0</v>
      </c>
      <c r="L3" s="28" t="s">
        <v>32</v>
      </c>
      <c r="M3" s="33"/>
      <c r="Q3" s="4">
        <v>1.0</v>
      </c>
      <c r="R3" s="4" t="s">
        <v>39</v>
      </c>
      <c r="S3" s="6">
        <v>45307.0</v>
      </c>
      <c r="T3" s="4" t="s">
        <v>40</v>
      </c>
      <c r="U3" s="4" t="s">
        <v>39</v>
      </c>
    </row>
    <row r="4">
      <c r="A4" s="28" t="s">
        <v>41</v>
      </c>
      <c r="B4" s="27">
        <v>45315.63435216435</v>
      </c>
      <c r="C4" s="28" t="s">
        <v>26</v>
      </c>
      <c r="D4" s="4" t="s">
        <v>27</v>
      </c>
      <c r="E4" s="34" t="s">
        <v>42</v>
      </c>
      <c r="F4" s="4" t="s">
        <v>43</v>
      </c>
      <c r="G4" s="28"/>
      <c r="H4" s="28" t="s">
        <v>44</v>
      </c>
      <c r="I4" s="32" t="s">
        <v>45</v>
      </c>
      <c r="J4" s="30">
        <v>110024.0</v>
      </c>
      <c r="L4" s="28" t="s">
        <v>46</v>
      </c>
      <c r="M4" s="33"/>
      <c r="Q4" s="4">
        <v>1.0</v>
      </c>
      <c r="R4" s="4" t="s">
        <v>47</v>
      </c>
      <c r="S4" s="6">
        <v>45315.0</v>
      </c>
      <c r="T4" s="4" t="s">
        <v>40</v>
      </c>
      <c r="U4" s="4" t="s">
        <v>47</v>
      </c>
    </row>
    <row r="5">
      <c r="A5" s="28" t="s">
        <v>48</v>
      </c>
      <c r="B5" s="27">
        <v>45320.61324818287</v>
      </c>
      <c r="C5" s="28" t="s">
        <v>34</v>
      </c>
      <c r="D5" s="4" t="s">
        <v>27</v>
      </c>
      <c r="E5" s="28" t="s">
        <v>49</v>
      </c>
      <c r="F5" s="4" t="s">
        <v>50</v>
      </c>
      <c r="G5" s="28"/>
      <c r="H5" s="28" t="s">
        <v>44</v>
      </c>
      <c r="I5" s="32" t="s">
        <v>51</v>
      </c>
      <c r="J5" s="30">
        <v>110014.0</v>
      </c>
      <c r="L5" s="28" t="s">
        <v>32</v>
      </c>
      <c r="M5" s="33"/>
      <c r="Q5" s="4">
        <v>1.0</v>
      </c>
      <c r="R5" s="4" t="s">
        <v>52</v>
      </c>
      <c r="S5" s="6">
        <v>45320.0</v>
      </c>
      <c r="T5" s="4" t="s">
        <v>40</v>
      </c>
      <c r="U5" s="4" t="s">
        <v>52</v>
      </c>
    </row>
    <row r="6">
      <c r="A6" s="28" t="s">
        <v>53</v>
      </c>
      <c r="B6" s="27">
        <v>45320.62183892362</v>
      </c>
      <c r="C6" s="28" t="s">
        <v>34</v>
      </c>
      <c r="D6" s="4" t="s">
        <v>27</v>
      </c>
      <c r="E6" s="28" t="s">
        <v>54</v>
      </c>
      <c r="F6" s="4" t="s">
        <v>55</v>
      </c>
      <c r="G6" s="28"/>
      <c r="H6" s="28" t="s">
        <v>44</v>
      </c>
      <c r="I6" s="32" t="s">
        <v>56</v>
      </c>
      <c r="J6" s="30">
        <v>110076.0</v>
      </c>
      <c r="L6" s="28" t="s">
        <v>32</v>
      </c>
      <c r="M6" s="33"/>
      <c r="Q6" s="4">
        <v>1.0</v>
      </c>
      <c r="R6" s="4" t="s">
        <v>57</v>
      </c>
      <c r="S6" s="6">
        <v>45320.0</v>
      </c>
      <c r="T6" s="4" t="s">
        <v>40</v>
      </c>
      <c r="U6" s="4" t="s">
        <v>57</v>
      </c>
    </row>
    <row r="7">
      <c r="A7" s="28" t="s">
        <v>58</v>
      </c>
      <c r="B7" s="27">
        <v>45327.0</v>
      </c>
      <c r="C7" s="28" t="s">
        <v>34</v>
      </c>
      <c r="D7" s="4" t="s">
        <v>27</v>
      </c>
      <c r="E7" s="28" t="s">
        <v>59</v>
      </c>
      <c r="F7" s="4" t="s">
        <v>60</v>
      </c>
      <c r="G7" s="28"/>
      <c r="H7" s="28" t="s">
        <v>44</v>
      </c>
      <c r="I7" s="32" t="s">
        <v>61</v>
      </c>
      <c r="J7" s="30">
        <v>110024.0</v>
      </c>
      <c r="L7" s="28" t="s">
        <v>32</v>
      </c>
      <c r="M7" s="33"/>
      <c r="Q7" s="4">
        <v>1.0</v>
      </c>
      <c r="R7" s="4" t="s">
        <v>62</v>
      </c>
      <c r="S7" s="6">
        <v>45327.0</v>
      </c>
      <c r="T7" s="4" t="s">
        <v>40</v>
      </c>
      <c r="U7" s="4" t="s">
        <v>62</v>
      </c>
    </row>
    <row r="8">
      <c r="A8" s="28" t="s">
        <v>63</v>
      </c>
      <c r="B8" s="27">
        <v>45324.49247896991</v>
      </c>
      <c r="C8" s="28" t="s">
        <v>34</v>
      </c>
      <c r="D8" s="4" t="s">
        <v>27</v>
      </c>
      <c r="E8" s="28" t="s">
        <v>64</v>
      </c>
      <c r="F8" s="4" t="s">
        <v>65</v>
      </c>
      <c r="G8" s="28"/>
      <c r="H8" s="28" t="s">
        <v>44</v>
      </c>
      <c r="I8" s="32" t="s">
        <v>66</v>
      </c>
      <c r="J8" s="30">
        <v>110024.0</v>
      </c>
      <c r="L8" s="28" t="s">
        <v>32</v>
      </c>
      <c r="M8" s="33"/>
      <c r="Q8" s="4">
        <v>1.0</v>
      </c>
      <c r="R8" s="4" t="s">
        <v>67</v>
      </c>
      <c r="S8" s="6">
        <v>45324.0</v>
      </c>
      <c r="T8" s="4" t="s">
        <v>40</v>
      </c>
      <c r="U8" s="4" t="s">
        <v>67</v>
      </c>
    </row>
    <row r="9">
      <c r="A9" s="28" t="s">
        <v>68</v>
      </c>
      <c r="B9" s="27">
        <v>45325.639350474536</v>
      </c>
      <c r="C9" s="28" t="s">
        <v>34</v>
      </c>
      <c r="D9" s="4" t="s">
        <v>27</v>
      </c>
      <c r="E9" s="28" t="s">
        <v>69</v>
      </c>
      <c r="F9" s="4" t="s">
        <v>70</v>
      </c>
      <c r="G9" s="28"/>
      <c r="H9" s="28" t="s">
        <v>44</v>
      </c>
      <c r="I9" s="32" t="s">
        <v>71</v>
      </c>
      <c r="J9" s="30">
        <v>110071.0</v>
      </c>
      <c r="L9" s="28" t="s">
        <v>32</v>
      </c>
      <c r="M9" s="33"/>
      <c r="Q9" s="4">
        <v>1.0</v>
      </c>
      <c r="R9" s="4" t="s">
        <v>72</v>
      </c>
      <c r="S9" s="6">
        <v>45325.0</v>
      </c>
      <c r="T9" s="4" t="s">
        <v>40</v>
      </c>
      <c r="U9" s="4" t="s">
        <v>72</v>
      </c>
    </row>
    <row r="10">
      <c r="A10" s="28" t="s">
        <v>73</v>
      </c>
      <c r="B10" s="27">
        <v>45328.530418599534</v>
      </c>
      <c r="C10" s="28" t="s">
        <v>74</v>
      </c>
      <c r="D10" s="4" t="s">
        <v>27</v>
      </c>
      <c r="E10" s="28" t="s">
        <v>75</v>
      </c>
      <c r="F10" s="4" t="s">
        <v>76</v>
      </c>
      <c r="G10" s="30">
        <v>9.811162057E9</v>
      </c>
      <c r="H10" s="28" t="s">
        <v>44</v>
      </c>
      <c r="I10" s="32" t="s">
        <v>77</v>
      </c>
      <c r="J10" s="30">
        <v>110023.0</v>
      </c>
      <c r="L10" s="28" t="s">
        <v>32</v>
      </c>
      <c r="M10" s="33"/>
      <c r="Q10" s="4">
        <v>1.0</v>
      </c>
      <c r="R10" s="4" t="s">
        <v>78</v>
      </c>
      <c r="S10" s="6">
        <v>45328.0</v>
      </c>
      <c r="T10" s="4" t="s">
        <v>40</v>
      </c>
      <c r="U10" s="4" t="s">
        <v>78</v>
      </c>
    </row>
    <row r="11">
      <c r="A11" s="28" t="s">
        <v>79</v>
      </c>
      <c r="B11" s="27">
        <v>45329.48157996528</v>
      </c>
      <c r="C11" s="28" t="s">
        <v>34</v>
      </c>
      <c r="D11" s="4" t="s">
        <v>27</v>
      </c>
      <c r="E11" s="28" t="s">
        <v>80</v>
      </c>
      <c r="F11" s="4" t="s">
        <v>81</v>
      </c>
      <c r="G11" s="30">
        <v>8.178980927E9</v>
      </c>
      <c r="H11" s="28" t="s">
        <v>44</v>
      </c>
      <c r="I11" s="32" t="s">
        <v>82</v>
      </c>
      <c r="J11" s="30">
        <v>110024.0</v>
      </c>
      <c r="L11" s="28" t="s">
        <v>32</v>
      </c>
      <c r="M11" s="33"/>
      <c r="Q11" s="4">
        <v>2.0</v>
      </c>
      <c r="R11" s="4" t="s">
        <v>83</v>
      </c>
      <c r="S11" s="6">
        <v>45329.0</v>
      </c>
      <c r="T11" s="4" t="s">
        <v>40</v>
      </c>
      <c r="U11" s="4" t="s">
        <v>83</v>
      </c>
    </row>
    <row r="12">
      <c r="A12" s="28" t="s">
        <v>84</v>
      </c>
      <c r="B12" s="27">
        <v>45334.561833784726</v>
      </c>
      <c r="C12" s="28" t="s">
        <v>74</v>
      </c>
      <c r="D12" s="4" t="s">
        <v>27</v>
      </c>
      <c r="E12" s="28" t="s">
        <v>85</v>
      </c>
      <c r="F12" s="4" t="s">
        <v>86</v>
      </c>
      <c r="G12" s="30">
        <v>9.81103206E9</v>
      </c>
      <c r="H12" s="28" t="s">
        <v>44</v>
      </c>
      <c r="I12" s="32" t="s">
        <v>87</v>
      </c>
      <c r="J12" s="30">
        <v>110024.0</v>
      </c>
      <c r="L12" s="28" t="s">
        <v>32</v>
      </c>
      <c r="M12" s="33"/>
      <c r="Q12" s="4">
        <v>2.0</v>
      </c>
      <c r="R12" s="4" t="s">
        <v>88</v>
      </c>
      <c r="S12" s="6">
        <v>45334.0</v>
      </c>
      <c r="T12" s="4" t="s">
        <v>40</v>
      </c>
      <c r="U12" s="4" t="s">
        <v>88</v>
      </c>
    </row>
    <row r="13">
      <c r="A13" s="28" t="s">
        <v>89</v>
      </c>
      <c r="B13" s="27">
        <v>45336.6552581713</v>
      </c>
      <c r="C13" s="28" t="s">
        <v>74</v>
      </c>
      <c r="D13" s="4" t="s">
        <v>27</v>
      </c>
      <c r="E13" s="28" t="s">
        <v>90</v>
      </c>
      <c r="F13" s="4" t="s">
        <v>91</v>
      </c>
      <c r="G13" s="30">
        <v>9.811998582E9</v>
      </c>
      <c r="H13" s="28" t="s">
        <v>44</v>
      </c>
      <c r="I13" s="32" t="s">
        <v>92</v>
      </c>
      <c r="J13" s="30">
        <v>110019.0</v>
      </c>
      <c r="L13" s="28" t="s">
        <v>32</v>
      </c>
      <c r="M13" s="33"/>
      <c r="Q13" s="4">
        <v>2.0</v>
      </c>
      <c r="R13" s="4" t="s">
        <v>93</v>
      </c>
      <c r="S13" s="6">
        <v>45336.0</v>
      </c>
      <c r="T13" s="4" t="s">
        <v>40</v>
      </c>
      <c r="U13" s="4" t="s">
        <v>93</v>
      </c>
    </row>
    <row r="14">
      <c r="A14" s="28" t="s">
        <v>94</v>
      </c>
      <c r="B14" s="27">
        <v>45339.470826550925</v>
      </c>
      <c r="C14" s="28" t="s">
        <v>74</v>
      </c>
      <c r="D14" s="4" t="s">
        <v>27</v>
      </c>
      <c r="E14" s="28" t="s">
        <v>95</v>
      </c>
      <c r="F14" s="4" t="s">
        <v>96</v>
      </c>
      <c r="G14" s="30">
        <v>9.999385888E9</v>
      </c>
      <c r="H14" s="28" t="s">
        <v>44</v>
      </c>
      <c r="I14" s="32" t="s">
        <v>97</v>
      </c>
      <c r="J14" s="30">
        <v>110014.0</v>
      </c>
      <c r="L14" s="28" t="s">
        <v>32</v>
      </c>
      <c r="M14" s="33"/>
      <c r="Q14" s="4">
        <v>2.0</v>
      </c>
      <c r="R14" s="4" t="s">
        <v>98</v>
      </c>
      <c r="S14" s="6">
        <v>45339.0</v>
      </c>
      <c r="T14" s="4" t="s">
        <v>40</v>
      </c>
      <c r="U14" s="4" t="s">
        <v>98</v>
      </c>
    </row>
    <row r="15">
      <c r="A15" s="28" t="s">
        <v>99</v>
      </c>
      <c r="B15" s="27">
        <v>45339.68902021991</v>
      </c>
      <c r="C15" s="28" t="s">
        <v>100</v>
      </c>
      <c r="D15" s="4" t="s">
        <v>27</v>
      </c>
      <c r="E15" s="28" t="s">
        <v>101</v>
      </c>
      <c r="F15" s="4" t="s">
        <v>102</v>
      </c>
      <c r="G15" s="30">
        <v>8.058580005E9</v>
      </c>
      <c r="H15" s="28" t="s">
        <v>30</v>
      </c>
      <c r="I15" s="32" t="s">
        <v>103</v>
      </c>
      <c r="J15" s="30">
        <v>122001.0</v>
      </c>
      <c r="L15" s="28" t="s">
        <v>32</v>
      </c>
      <c r="M15" s="33"/>
      <c r="Q15" s="4">
        <v>2.0</v>
      </c>
      <c r="R15" s="4" t="s">
        <v>104</v>
      </c>
      <c r="S15" s="6">
        <v>45339.0</v>
      </c>
      <c r="T15" s="4" t="s">
        <v>40</v>
      </c>
      <c r="U15" s="4" t="s">
        <v>104</v>
      </c>
    </row>
    <row r="16">
      <c r="A16" s="28" t="s">
        <v>105</v>
      </c>
      <c r="B16" s="27">
        <v>45342.53412471065</v>
      </c>
      <c r="C16" s="28" t="s">
        <v>74</v>
      </c>
      <c r="D16" s="4" t="s">
        <v>27</v>
      </c>
      <c r="E16" s="28" t="s">
        <v>106</v>
      </c>
      <c r="F16" s="4" t="s">
        <v>107</v>
      </c>
      <c r="G16" s="30">
        <v>9.971595415E9</v>
      </c>
      <c r="H16" s="28" t="s">
        <v>44</v>
      </c>
      <c r="I16" s="32" t="s">
        <v>108</v>
      </c>
      <c r="J16" s="30">
        <v>110003.0</v>
      </c>
      <c r="L16" s="28" t="s">
        <v>32</v>
      </c>
      <c r="M16" s="33"/>
      <c r="Q16" s="4">
        <v>2.0</v>
      </c>
      <c r="R16" s="4" t="s">
        <v>109</v>
      </c>
      <c r="S16" s="6">
        <v>45342.0</v>
      </c>
      <c r="T16" s="4" t="s">
        <v>40</v>
      </c>
      <c r="U16" s="4" t="s">
        <v>109</v>
      </c>
    </row>
    <row r="17">
      <c r="A17" s="28" t="s">
        <v>110</v>
      </c>
      <c r="B17" s="27">
        <v>45342.58823861111</v>
      </c>
      <c r="C17" s="28" t="s">
        <v>74</v>
      </c>
      <c r="D17" s="4" t="s">
        <v>27</v>
      </c>
      <c r="E17" s="28" t="s">
        <v>111</v>
      </c>
      <c r="F17" s="4" t="s">
        <v>112</v>
      </c>
      <c r="G17" s="30">
        <v>7.982007877E9</v>
      </c>
      <c r="H17" s="28" t="s">
        <v>44</v>
      </c>
      <c r="I17" s="32" t="s">
        <v>113</v>
      </c>
      <c r="J17" s="30">
        <v>110023.0</v>
      </c>
      <c r="L17" s="28" t="s">
        <v>32</v>
      </c>
      <c r="M17" s="33"/>
      <c r="Q17" s="4">
        <v>2.0</v>
      </c>
      <c r="R17" s="4" t="s">
        <v>114</v>
      </c>
      <c r="S17" s="6">
        <v>45342.0</v>
      </c>
      <c r="T17" s="4" t="s">
        <v>40</v>
      </c>
      <c r="U17" s="4" t="s">
        <v>114</v>
      </c>
    </row>
    <row r="18">
      <c r="A18" s="28" t="s">
        <v>115</v>
      </c>
      <c r="B18" s="27">
        <v>45342.726115185185</v>
      </c>
      <c r="C18" s="28" t="s">
        <v>34</v>
      </c>
      <c r="D18" s="4" t="s">
        <v>27</v>
      </c>
      <c r="E18" s="34" t="s">
        <v>116</v>
      </c>
      <c r="F18" s="4" t="s">
        <v>117</v>
      </c>
      <c r="G18" s="30">
        <v>9.891464591E9</v>
      </c>
      <c r="H18" s="28" t="s">
        <v>44</v>
      </c>
      <c r="I18" s="32" t="s">
        <v>118</v>
      </c>
      <c r="J18" s="30">
        <v>110024.0</v>
      </c>
      <c r="L18" s="28" t="s">
        <v>119</v>
      </c>
      <c r="M18" s="33"/>
      <c r="Q18" s="4">
        <v>1.0</v>
      </c>
      <c r="R18" s="4" t="s">
        <v>120</v>
      </c>
      <c r="S18" s="6">
        <v>45342.0</v>
      </c>
      <c r="T18" s="4" t="s">
        <v>40</v>
      </c>
      <c r="U18" s="4" t="s">
        <v>120</v>
      </c>
    </row>
    <row r="19">
      <c r="A19" s="28" t="s">
        <v>121</v>
      </c>
      <c r="B19" s="27">
        <v>45342.72712438657</v>
      </c>
      <c r="C19" s="28" t="s">
        <v>100</v>
      </c>
      <c r="D19" s="4" t="s">
        <v>27</v>
      </c>
      <c r="E19" s="28" t="s">
        <v>122</v>
      </c>
      <c r="F19" s="4" t="s">
        <v>123</v>
      </c>
      <c r="G19" s="30">
        <v>9.540348333E9</v>
      </c>
      <c r="H19" s="28" t="s">
        <v>30</v>
      </c>
      <c r="I19" s="32" t="s">
        <v>124</v>
      </c>
      <c r="J19" s="30">
        <v>122022.0</v>
      </c>
      <c r="L19" s="28" t="s">
        <v>32</v>
      </c>
      <c r="M19" s="33"/>
      <c r="Q19" s="4">
        <v>2.0</v>
      </c>
      <c r="R19" s="4" t="s">
        <v>125</v>
      </c>
      <c r="S19" s="6">
        <v>45342.0</v>
      </c>
      <c r="T19" s="4" t="s">
        <v>40</v>
      </c>
      <c r="U19" s="4" t="s">
        <v>125</v>
      </c>
    </row>
    <row r="20">
      <c r="A20" s="28" t="s">
        <v>126</v>
      </c>
      <c r="B20" s="27">
        <v>45343.48591923611</v>
      </c>
      <c r="C20" s="28" t="s">
        <v>100</v>
      </c>
      <c r="D20" s="4" t="s">
        <v>27</v>
      </c>
      <c r="E20" s="28" t="s">
        <v>127</v>
      </c>
      <c r="F20" s="4" t="s">
        <v>128</v>
      </c>
      <c r="G20" s="30">
        <v>9.990541E9</v>
      </c>
      <c r="H20" s="28" t="s">
        <v>30</v>
      </c>
      <c r="I20" s="32" t="s">
        <v>129</v>
      </c>
      <c r="J20" s="30">
        <v>122001.0</v>
      </c>
      <c r="L20" s="28" t="s">
        <v>119</v>
      </c>
      <c r="M20" s="33"/>
      <c r="Q20" s="4">
        <v>2.0</v>
      </c>
      <c r="R20" s="4" t="s">
        <v>130</v>
      </c>
      <c r="S20" s="6">
        <v>45343.0</v>
      </c>
      <c r="T20" s="4" t="s">
        <v>40</v>
      </c>
      <c r="U20" s="4" t="s">
        <v>130</v>
      </c>
    </row>
    <row r="21">
      <c r="A21" s="28" t="s">
        <v>131</v>
      </c>
      <c r="B21" s="27">
        <v>45343.534466944446</v>
      </c>
      <c r="C21" s="28" t="s">
        <v>34</v>
      </c>
      <c r="D21" s="4" t="s">
        <v>27</v>
      </c>
      <c r="E21" s="28" t="s">
        <v>132</v>
      </c>
      <c r="F21" s="4" t="s">
        <v>133</v>
      </c>
      <c r="G21" s="30">
        <v>9.810480029E9</v>
      </c>
      <c r="H21" s="28" t="s">
        <v>44</v>
      </c>
      <c r="I21" s="32" t="s">
        <v>134</v>
      </c>
      <c r="J21" s="30">
        <v>110024.0</v>
      </c>
      <c r="L21" s="28" t="s">
        <v>32</v>
      </c>
      <c r="M21" s="33"/>
      <c r="Q21" s="4">
        <v>1.0</v>
      </c>
      <c r="R21" s="4" t="s">
        <v>135</v>
      </c>
      <c r="S21" s="6">
        <v>45343.0</v>
      </c>
      <c r="T21" s="4" t="s">
        <v>40</v>
      </c>
      <c r="U21" s="4" t="s">
        <v>135</v>
      </c>
    </row>
    <row r="22">
      <c r="A22" s="28" t="s">
        <v>136</v>
      </c>
      <c r="B22" s="27">
        <v>45348.60637576389</v>
      </c>
      <c r="C22" s="28" t="s">
        <v>34</v>
      </c>
      <c r="D22" s="4" t="s">
        <v>27</v>
      </c>
      <c r="E22" s="28" t="s">
        <v>137</v>
      </c>
      <c r="F22" s="4" t="s">
        <v>138</v>
      </c>
      <c r="G22" s="30">
        <v>9.810012032E9</v>
      </c>
      <c r="H22" s="28" t="s">
        <v>44</v>
      </c>
      <c r="I22" s="32" t="s">
        <v>139</v>
      </c>
      <c r="J22" s="30">
        <v>110019.0</v>
      </c>
      <c r="L22" s="28" t="s">
        <v>32</v>
      </c>
      <c r="M22" s="33"/>
      <c r="Q22" s="4">
        <v>1.0</v>
      </c>
      <c r="R22" s="4" t="s">
        <v>140</v>
      </c>
      <c r="S22" s="6">
        <v>45348.0</v>
      </c>
      <c r="T22" s="4" t="s">
        <v>40</v>
      </c>
      <c r="U22" s="4" t="s">
        <v>140</v>
      </c>
    </row>
    <row r="23">
      <c r="A23" s="28" t="s">
        <v>141</v>
      </c>
      <c r="B23" s="27">
        <v>45349.63379885416</v>
      </c>
      <c r="C23" s="28" t="s">
        <v>34</v>
      </c>
      <c r="D23" s="4" t="s">
        <v>27</v>
      </c>
      <c r="E23" s="28" t="s">
        <v>142</v>
      </c>
      <c r="F23" s="4" t="s">
        <v>143</v>
      </c>
      <c r="G23" s="30">
        <v>9.711523546E9</v>
      </c>
      <c r="H23" s="28" t="s">
        <v>44</v>
      </c>
      <c r="I23" s="32" t="s">
        <v>144</v>
      </c>
      <c r="J23" s="30">
        <v>110023.0</v>
      </c>
      <c r="L23" s="28" t="s">
        <v>32</v>
      </c>
      <c r="M23" s="33"/>
      <c r="Q23" s="4">
        <v>1.0</v>
      </c>
      <c r="R23" s="4" t="s">
        <v>145</v>
      </c>
      <c r="S23" s="6">
        <v>45349.0</v>
      </c>
      <c r="T23" s="4" t="s">
        <v>40</v>
      </c>
      <c r="U23" s="4" t="s">
        <v>145</v>
      </c>
    </row>
    <row r="24">
      <c r="A24" s="28" t="s">
        <v>146</v>
      </c>
      <c r="B24" s="27">
        <v>45324.0</v>
      </c>
      <c r="C24" s="28" t="s">
        <v>34</v>
      </c>
      <c r="D24" s="9" t="s">
        <v>147</v>
      </c>
      <c r="E24" s="28"/>
      <c r="F24" s="4" t="s">
        <v>107</v>
      </c>
      <c r="G24" s="28"/>
      <c r="H24" s="28" t="s">
        <v>44</v>
      </c>
      <c r="I24" s="32" t="s">
        <v>148</v>
      </c>
      <c r="J24" s="30">
        <v>110003.0</v>
      </c>
      <c r="L24" s="28" t="s">
        <v>32</v>
      </c>
      <c r="M24" s="33"/>
      <c r="N24" s="4" t="s">
        <v>106</v>
      </c>
      <c r="Q24" s="4">
        <v>0.0</v>
      </c>
      <c r="R24" s="4" t="s">
        <v>106</v>
      </c>
      <c r="S24" s="6">
        <v>45324.0</v>
      </c>
      <c r="T24" s="4" t="s">
        <v>40</v>
      </c>
      <c r="U24" s="4"/>
    </row>
    <row r="25">
      <c r="A25" s="28" t="s">
        <v>149</v>
      </c>
      <c r="B25" s="27">
        <v>45324.0</v>
      </c>
      <c r="C25" s="28" t="s">
        <v>34</v>
      </c>
      <c r="D25" s="4" t="s">
        <v>27</v>
      </c>
      <c r="E25" s="28" t="s">
        <v>150</v>
      </c>
      <c r="F25" s="4" t="s">
        <v>151</v>
      </c>
      <c r="G25" s="28"/>
      <c r="H25" s="28" t="s">
        <v>44</v>
      </c>
      <c r="I25" s="32" t="s">
        <v>152</v>
      </c>
      <c r="J25" s="30">
        <v>110024.0</v>
      </c>
      <c r="L25" s="28" t="s">
        <v>32</v>
      </c>
      <c r="M25" s="33"/>
      <c r="Q25" s="4">
        <v>1.0</v>
      </c>
      <c r="R25" s="4" t="s">
        <v>153</v>
      </c>
      <c r="S25" s="6">
        <v>45324.0</v>
      </c>
      <c r="T25" s="4" t="s">
        <v>40</v>
      </c>
      <c r="U25" s="4" t="s">
        <v>153</v>
      </c>
    </row>
    <row r="26">
      <c r="A26" s="28" t="s">
        <v>154</v>
      </c>
      <c r="B26" s="27">
        <v>45327.0</v>
      </c>
      <c r="C26" s="28" t="s">
        <v>34</v>
      </c>
      <c r="D26" s="4" t="s">
        <v>27</v>
      </c>
      <c r="E26" s="28" t="s">
        <v>155</v>
      </c>
      <c r="F26" s="4" t="s">
        <v>156</v>
      </c>
      <c r="G26" s="28"/>
      <c r="H26" s="28" t="s">
        <v>44</v>
      </c>
      <c r="I26" s="32" t="s">
        <v>157</v>
      </c>
      <c r="J26" s="30">
        <v>110070.0</v>
      </c>
      <c r="L26" s="28" t="s">
        <v>32</v>
      </c>
      <c r="M26" s="33"/>
      <c r="Q26" s="4">
        <v>1.0</v>
      </c>
      <c r="R26" s="4" t="s">
        <v>158</v>
      </c>
      <c r="S26" s="6">
        <v>45327.0</v>
      </c>
      <c r="T26" s="4" t="s">
        <v>40</v>
      </c>
      <c r="U26" s="4" t="s">
        <v>158</v>
      </c>
    </row>
    <row r="27">
      <c r="A27" s="4" t="s">
        <v>159</v>
      </c>
      <c r="B27" s="35">
        <v>45363.50653466435</v>
      </c>
      <c r="C27" s="9" t="s">
        <v>160</v>
      </c>
      <c r="D27" s="4" t="s">
        <v>27</v>
      </c>
      <c r="E27" s="4" t="s">
        <v>161</v>
      </c>
      <c r="F27" s="4" t="s">
        <v>162</v>
      </c>
      <c r="G27" s="9">
        <v>9.212237344E9</v>
      </c>
      <c r="H27" s="9" t="s">
        <v>44</v>
      </c>
      <c r="I27" s="9" t="s">
        <v>163</v>
      </c>
      <c r="J27" s="9">
        <v>110085.0</v>
      </c>
      <c r="K27" s="36" t="s">
        <v>164</v>
      </c>
      <c r="L27" s="9" t="s">
        <v>165</v>
      </c>
      <c r="M27" s="37" t="s">
        <v>166</v>
      </c>
      <c r="Q27" s="4">
        <v>0.0</v>
      </c>
      <c r="R27" s="4" t="s">
        <v>167</v>
      </c>
      <c r="S27" s="6">
        <v>45363.0</v>
      </c>
      <c r="T27" s="4">
        <v>1.0</v>
      </c>
      <c r="U27" s="4" t="s">
        <v>167</v>
      </c>
    </row>
    <row r="28">
      <c r="A28" s="4" t="s">
        <v>168</v>
      </c>
      <c r="B28" s="35">
        <v>45363.532262650464</v>
      </c>
      <c r="C28" s="9" t="s">
        <v>160</v>
      </c>
      <c r="D28" s="4" t="s">
        <v>27</v>
      </c>
      <c r="E28" s="4" t="s">
        <v>169</v>
      </c>
      <c r="F28" s="4" t="s">
        <v>170</v>
      </c>
      <c r="G28" s="9">
        <v>9.91085753E9</v>
      </c>
      <c r="H28" s="9" t="s">
        <v>44</v>
      </c>
      <c r="I28" s="9" t="s">
        <v>163</v>
      </c>
      <c r="J28" s="9">
        <v>110085.0</v>
      </c>
      <c r="K28" s="36" t="s">
        <v>171</v>
      </c>
      <c r="L28" s="9" t="s">
        <v>165</v>
      </c>
      <c r="M28" s="37" t="s">
        <v>172</v>
      </c>
      <c r="Q28" s="4">
        <v>0.0</v>
      </c>
      <c r="R28" s="4" t="s">
        <v>173</v>
      </c>
      <c r="S28" s="6">
        <v>45363.0</v>
      </c>
      <c r="T28" s="4">
        <v>1.0</v>
      </c>
      <c r="U28" s="4" t="s">
        <v>173</v>
      </c>
    </row>
    <row r="29">
      <c r="A29" s="4" t="s">
        <v>174</v>
      </c>
      <c r="B29" s="35">
        <v>45363.55212303241</v>
      </c>
      <c r="C29" s="9" t="s">
        <v>160</v>
      </c>
      <c r="D29" s="4" t="s">
        <v>27</v>
      </c>
      <c r="E29" s="4" t="s">
        <v>175</v>
      </c>
      <c r="F29" s="4" t="s">
        <v>176</v>
      </c>
      <c r="G29" s="9">
        <v>9.212516474E9</v>
      </c>
      <c r="H29" s="9" t="s">
        <v>44</v>
      </c>
      <c r="I29" s="9" t="s">
        <v>163</v>
      </c>
      <c r="J29" s="9">
        <v>110085.0</v>
      </c>
      <c r="K29" s="36" t="s">
        <v>177</v>
      </c>
      <c r="L29" s="9" t="s">
        <v>165</v>
      </c>
      <c r="M29" s="37" t="s">
        <v>178</v>
      </c>
      <c r="Q29" s="4">
        <v>0.0</v>
      </c>
      <c r="R29" s="4" t="s">
        <v>179</v>
      </c>
      <c r="S29" s="6">
        <v>45363.0</v>
      </c>
      <c r="T29" s="4">
        <v>1.0</v>
      </c>
      <c r="U29" s="4" t="s">
        <v>179</v>
      </c>
    </row>
    <row r="30">
      <c r="A30" s="4" t="s">
        <v>180</v>
      </c>
      <c r="B30" s="35">
        <v>45363.56501052083</v>
      </c>
      <c r="C30" s="9" t="s">
        <v>160</v>
      </c>
      <c r="D30" s="4" t="s">
        <v>27</v>
      </c>
      <c r="E30" s="4" t="s">
        <v>181</v>
      </c>
      <c r="F30" s="4" t="s">
        <v>182</v>
      </c>
      <c r="G30" s="9">
        <v>9.212492579E9</v>
      </c>
      <c r="H30" s="9" t="s">
        <v>44</v>
      </c>
      <c r="I30" s="9" t="s">
        <v>163</v>
      </c>
      <c r="J30" s="9">
        <v>110085.0</v>
      </c>
      <c r="K30" s="36" t="s">
        <v>183</v>
      </c>
      <c r="L30" s="9" t="s">
        <v>165</v>
      </c>
      <c r="M30" s="37" t="s">
        <v>184</v>
      </c>
      <c r="Q30" s="4">
        <v>0.0</v>
      </c>
      <c r="R30" s="4" t="s">
        <v>185</v>
      </c>
      <c r="S30" s="6">
        <v>45363.0</v>
      </c>
      <c r="T30" s="4">
        <v>1.0</v>
      </c>
      <c r="U30" s="4" t="s">
        <v>185</v>
      </c>
    </row>
    <row r="31">
      <c r="A31" s="4" t="s">
        <v>186</v>
      </c>
      <c r="B31" s="35">
        <v>45363.58667071759</v>
      </c>
      <c r="C31" s="9" t="s">
        <v>160</v>
      </c>
      <c r="D31" s="4" t="s">
        <v>27</v>
      </c>
      <c r="E31" s="4" t="s">
        <v>187</v>
      </c>
      <c r="F31" s="4" t="s">
        <v>188</v>
      </c>
      <c r="G31" s="9">
        <v>9.810044881E9</v>
      </c>
      <c r="H31" s="9" t="s">
        <v>44</v>
      </c>
      <c r="I31" s="9" t="s">
        <v>163</v>
      </c>
      <c r="J31" s="9">
        <v>110085.0</v>
      </c>
      <c r="K31" s="36" t="s">
        <v>189</v>
      </c>
      <c r="L31" s="9" t="s">
        <v>165</v>
      </c>
      <c r="M31" s="37" t="s">
        <v>166</v>
      </c>
      <c r="Q31" s="4">
        <v>0.0</v>
      </c>
      <c r="R31" s="4" t="s">
        <v>190</v>
      </c>
      <c r="S31" s="6">
        <v>45363.0</v>
      </c>
      <c r="T31" s="4">
        <v>1.0</v>
      </c>
      <c r="U31" s="4" t="s">
        <v>190</v>
      </c>
    </row>
    <row r="32">
      <c r="A32" s="4" t="s">
        <v>191</v>
      </c>
      <c r="B32" s="35">
        <v>45363.65425432871</v>
      </c>
      <c r="C32" s="9" t="s">
        <v>160</v>
      </c>
      <c r="D32" s="4" t="s">
        <v>27</v>
      </c>
      <c r="E32" s="4" t="s">
        <v>192</v>
      </c>
      <c r="F32" s="4" t="s">
        <v>193</v>
      </c>
      <c r="G32" s="9">
        <v>9.643568586E9</v>
      </c>
      <c r="H32" s="9" t="s">
        <v>44</v>
      </c>
      <c r="I32" s="9" t="s">
        <v>163</v>
      </c>
      <c r="J32" s="9">
        <v>110085.0</v>
      </c>
      <c r="K32" s="36" t="s">
        <v>194</v>
      </c>
      <c r="L32" s="9" t="s">
        <v>165</v>
      </c>
      <c r="M32" s="37" t="s">
        <v>195</v>
      </c>
      <c r="Q32" s="4">
        <v>1.0</v>
      </c>
      <c r="R32" s="4" t="s">
        <v>196</v>
      </c>
      <c r="S32" s="6">
        <v>45363.0</v>
      </c>
      <c r="T32" s="4">
        <v>1.0</v>
      </c>
      <c r="U32" s="4" t="s">
        <v>196</v>
      </c>
    </row>
    <row r="33">
      <c r="A33" s="4" t="s">
        <v>197</v>
      </c>
      <c r="B33" s="35">
        <v>45363.65537267362</v>
      </c>
      <c r="C33" s="9" t="s">
        <v>160</v>
      </c>
      <c r="D33" s="4" t="s">
        <v>27</v>
      </c>
      <c r="E33" s="4" t="s">
        <v>198</v>
      </c>
      <c r="F33" s="4" t="s">
        <v>199</v>
      </c>
      <c r="G33" s="9">
        <v>9.599596666E9</v>
      </c>
      <c r="H33" s="9" t="s">
        <v>44</v>
      </c>
      <c r="I33" s="9" t="s">
        <v>163</v>
      </c>
      <c r="J33" s="9">
        <v>110085.0</v>
      </c>
      <c r="K33" s="36" t="s">
        <v>200</v>
      </c>
      <c r="L33" s="9" t="s">
        <v>165</v>
      </c>
      <c r="M33" s="37" t="s">
        <v>201</v>
      </c>
      <c r="Q33" s="4">
        <v>0.0</v>
      </c>
      <c r="R33" s="4" t="s">
        <v>202</v>
      </c>
      <c r="S33" s="6">
        <v>45363.0</v>
      </c>
      <c r="T33" s="4">
        <v>1.0</v>
      </c>
      <c r="U33" s="4" t="s">
        <v>202</v>
      </c>
    </row>
    <row r="34">
      <c r="A34" s="4" t="s">
        <v>203</v>
      </c>
      <c r="B34" s="35">
        <v>45363.74530313657</v>
      </c>
      <c r="C34" s="9" t="s">
        <v>160</v>
      </c>
      <c r="D34" s="4" t="s">
        <v>27</v>
      </c>
      <c r="E34" s="4" t="s">
        <v>204</v>
      </c>
      <c r="F34" s="4" t="s">
        <v>205</v>
      </c>
      <c r="G34" s="9">
        <v>9.212792284E9</v>
      </c>
      <c r="H34" s="9" t="s">
        <v>44</v>
      </c>
      <c r="I34" s="9" t="s">
        <v>206</v>
      </c>
      <c r="J34" s="9">
        <v>110085.0</v>
      </c>
      <c r="K34" s="36" t="s">
        <v>207</v>
      </c>
      <c r="L34" s="9" t="s">
        <v>165</v>
      </c>
      <c r="M34" s="37" t="s">
        <v>166</v>
      </c>
      <c r="Q34" s="4">
        <v>0.0</v>
      </c>
      <c r="R34" s="4" t="s">
        <v>208</v>
      </c>
      <c r="S34" s="6">
        <v>45363.0</v>
      </c>
      <c r="T34" s="4">
        <v>1.0</v>
      </c>
      <c r="U34" s="4" t="s">
        <v>208</v>
      </c>
    </row>
    <row r="35">
      <c r="A35" s="4" t="s">
        <v>209</v>
      </c>
      <c r="B35" s="35">
        <v>45363.819988958334</v>
      </c>
      <c r="C35" s="9" t="s">
        <v>160</v>
      </c>
      <c r="D35" s="4" t="s">
        <v>27</v>
      </c>
      <c r="E35" s="4" t="s">
        <v>210</v>
      </c>
      <c r="F35" s="4" t="s">
        <v>211</v>
      </c>
      <c r="G35" s="9">
        <v>9.213219885E9</v>
      </c>
      <c r="H35" s="9" t="s">
        <v>44</v>
      </c>
      <c r="I35" s="9" t="s">
        <v>206</v>
      </c>
      <c r="J35" s="9">
        <v>110085.0</v>
      </c>
      <c r="K35" s="36" t="s">
        <v>212</v>
      </c>
      <c r="L35" s="9" t="s">
        <v>165</v>
      </c>
      <c r="M35" s="37" t="s">
        <v>166</v>
      </c>
      <c r="Q35" s="4">
        <v>0.0</v>
      </c>
      <c r="R35" s="4" t="s">
        <v>213</v>
      </c>
      <c r="S35" s="6">
        <v>45363.0</v>
      </c>
      <c r="T35" s="4">
        <v>1.0</v>
      </c>
      <c r="U35" s="4" t="s">
        <v>213</v>
      </c>
    </row>
    <row r="36">
      <c r="A36" s="4" t="s">
        <v>214</v>
      </c>
      <c r="B36" s="35">
        <v>45364.82669756944</v>
      </c>
      <c r="C36" s="9" t="s">
        <v>160</v>
      </c>
      <c r="D36" s="4" t="s">
        <v>27</v>
      </c>
      <c r="E36" s="4" t="s">
        <v>215</v>
      </c>
      <c r="F36" s="4" t="s">
        <v>216</v>
      </c>
      <c r="G36" s="9">
        <v>9.810748048E9</v>
      </c>
      <c r="H36" s="9" t="s">
        <v>44</v>
      </c>
      <c r="I36" s="9" t="s">
        <v>217</v>
      </c>
      <c r="J36" s="9">
        <v>110005.0</v>
      </c>
      <c r="K36" s="36" t="s">
        <v>218</v>
      </c>
      <c r="L36" s="9" t="s">
        <v>165</v>
      </c>
      <c r="M36" s="37" t="s">
        <v>166</v>
      </c>
      <c r="Q36" s="4">
        <v>0.0</v>
      </c>
      <c r="R36" s="4" t="s">
        <v>219</v>
      </c>
      <c r="S36" s="6">
        <v>45364.0</v>
      </c>
      <c r="T36" s="4">
        <v>1.0</v>
      </c>
      <c r="U36" s="4" t="s">
        <v>219</v>
      </c>
    </row>
    <row r="37">
      <c r="A37" s="4" t="s">
        <v>220</v>
      </c>
      <c r="B37" s="35">
        <v>45364.82789053241</v>
      </c>
      <c r="C37" s="9" t="s">
        <v>160</v>
      </c>
      <c r="D37" s="4" t="s">
        <v>27</v>
      </c>
      <c r="E37" s="4" t="s">
        <v>221</v>
      </c>
      <c r="F37" s="4" t="s">
        <v>222</v>
      </c>
      <c r="G37" s="9">
        <v>9.811204304E9</v>
      </c>
      <c r="H37" s="9" t="s">
        <v>44</v>
      </c>
      <c r="I37" s="9" t="s">
        <v>217</v>
      </c>
      <c r="J37" s="9">
        <v>110005.0</v>
      </c>
      <c r="K37" s="36" t="s">
        <v>223</v>
      </c>
      <c r="L37" s="9" t="s">
        <v>165</v>
      </c>
      <c r="M37" s="37" t="s">
        <v>166</v>
      </c>
      <c r="Q37" s="4">
        <v>0.0</v>
      </c>
      <c r="R37" s="4" t="s">
        <v>224</v>
      </c>
      <c r="S37" s="6">
        <v>45364.0</v>
      </c>
      <c r="T37" s="4">
        <v>1.0</v>
      </c>
      <c r="U37" s="4" t="s">
        <v>224</v>
      </c>
    </row>
    <row r="38">
      <c r="A38" s="4" t="s">
        <v>225</v>
      </c>
      <c r="B38" s="35">
        <v>45364.82896702546</v>
      </c>
      <c r="C38" s="9" t="s">
        <v>160</v>
      </c>
      <c r="D38" s="4" t="s">
        <v>27</v>
      </c>
      <c r="E38" s="4" t="s">
        <v>226</v>
      </c>
      <c r="F38" s="4" t="s">
        <v>227</v>
      </c>
      <c r="G38" s="9">
        <v>9.999041329E9</v>
      </c>
      <c r="H38" s="9" t="s">
        <v>44</v>
      </c>
      <c r="I38" s="9" t="s">
        <v>217</v>
      </c>
      <c r="J38" s="9">
        <v>110005.0</v>
      </c>
      <c r="K38" s="36" t="s">
        <v>228</v>
      </c>
      <c r="L38" s="9" t="s">
        <v>165</v>
      </c>
      <c r="M38" s="37" t="s">
        <v>229</v>
      </c>
      <c r="Q38" s="4">
        <v>0.0</v>
      </c>
      <c r="R38" s="4" t="s">
        <v>230</v>
      </c>
      <c r="S38" s="6">
        <v>45364.0</v>
      </c>
      <c r="T38" s="4">
        <v>1.0</v>
      </c>
      <c r="U38" s="4" t="s">
        <v>230</v>
      </c>
    </row>
    <row r="39">
      <c r="A39" s="4" t="s">
        <v>231</v>
      </c>
      <c r="B39" s="35">
        <v>45364.83330298611</v>
      </c>
      <c r="C39" s="9" t="s">
        <v>160</v>
      </c>
      <c r="D39" s="4" t="s">
        <v>27</v>
      </c>
      <c r="E39" s="4" t="s">
        <v>232</v>
      </c>
      <c r="F39" s="4" t="s">
        <v>233</v>
      </c>
      <c r="G39" s="9">
        <v>9.818191141E9</v>
      </c>
      <c r="H39" s="9" t="s">
        <v>44</v>
      </c>
      <c r="I39" s="9" t="s">
        <v>217</v>
      </c>
      <c r="J39" s="9">
        <v>110005.0</v>
      </c>
      <c r="K39" s="36" t="s">
        <v>234</v>
      </c>
      <c r="L39" s="9" t="s">
        <v>235</v>
      </c>
      <c r="M39" s="37" t="s">
        <v>236</v>
      </c>
      <c r="Q39" s="4">
        <v>0.0</v>
      </c>
      <c r="R39" s="4" t="s">
        <v>237</v>
      </c>
      <c r="S39" s="6">
        <v>45364.0</v>
      </c>
      <c r="T39" s="4">
        <v>1.0</v>
      </c>
      <c r="U39" s="4" t="s">
        <v>237</v>
      </c>
    </row>
    <row r="40">
      <c r="A40" s="4" t="s">
        <v>238</v>
      </c>
      <c r="B40" s="35">
        <v>45364.83550908565</v>
      </c>
      <c r="C40" s="9" t="s">
        <v>160</v>
      </c>
      <c r="D40" s="4" t="s">
        <v>27</v>
      </c>
      <c r="E40" s="4" t="s">
        <v>239</v>
      </c>
      <c r="F40" s="4" t="s">
        <v>240</v>
      </c>
      <c r="G40" s="9">
        <v>9.811179737E9</v>
      </c>
      <c r="H40" s="9" t="s">
        <v>44</v>
      </c>
      <c r="I40" s="9" t="s">
        <v>217</v>
      </c>
      <c r="J40" s="9">
        <v>110005.0</v>
      </c>
      <c r="K40" s="36" t="s">
        <v>241</v>
      </c>
      <c r="L40" s="9" t="s">
        <v>165</v>
      </c>
      <c r="M40" s="37" t="s">
        <v>229</v>
      </c>
      <c r="Q40" s="4">
        <v>0.0</v>
      </c>
      <c r="R40" s="4" t="s">
        <v>242</v>
      </c>
      <c r="S40" s="6">
        <v>45364.0</v>
      </c>
      <c r="T40" s="4">
        <v>1.0</v>
      </c>
      <c r="U40" s="4" t="s">
        <v>242</v>
      </c>
    </row>
    <row r="41">
      <c r="A41" s="4" t="s">
        <v>243</v>
      </c>
      <c r="B41" s="35">
        <v>45364.84795146991</v>
      </c>
      <c r="C41" s="9" t="s">
        <v>160</v>
      </c>
      <c r="D41" s="4" t="s">
        <v>27</v>
      </c>
      <c r="E41" s="4" t="s">
        <v>244</v>
      </c>
      <c r="F41" s="4" t="s">
        <v>245</v>
      </c>
      <c r="G41" s="9">
        <v>9.999879023E9</v>
      </c>
      <c r="H41" s="9" t="s">
        <v>44</v>
      </c>
      <c r="I41" s="9" t="s">
        <v>217</v>
      </c>
      <c r="J41" s="9">
        <v>110005.0</v>
      </c>
      <c r="K41" s="36" t="s">
        <v>246</v>
      </c>
      <c r="L41" s="9" t="s">
        <v>165</v>
      </c>
      <c r="M41" s="37" t="s">
        <v>166</v>
      </c>
      <c r="Q41" s="4">
        <v>0.0</v>
      </c>
      <c r="R41" s="4" t="s">
        <v>247</v>
      </c>
      <c r="S41" s="6">
        <v>45364.0</v>
      </c>
      <c r="T41" s="4">
        <v>1.0</v>
      </c>
      <c r="U41" s="4" t="s">
        <v>247</v>
      </c>
    </row>
    <row r="42">
      <c r="A42" s="4" t="s">
        <v>248</v>
      </c>
      <c r="B42" s="35">
        <v>45364.84916760417</v>
      </c>
      <c r="C42" s="9" t="s">
        <v>160</v>
      </c>
      <c r="D42" s="4" t="s">
        <v>27</v>
      </c>
      <c r="E42" s="4" t="s">
        <v>249</v>
      </c>
      <c r="F42" s="4" t="s">
        <v>250</v>
      </c>
      <c r="G42" s="9">
        <v>9.871241417E9</v>
      </c>
      <c r="H42" s="9" t="s">
        <v>44</v>
      </c>
      <c r="I42" s="9" t="s">
        <v>251</v>
      </c>
      <c r="J42" s="9">
        <v>110005.0</v>
      </c>
      <c r="K42" s="36" t="s">
        <v>252</v>
      </c>
      <c r="L42" s="9" t="s">
        <v>165</v>
      </c>
      <c r="M42" s="37" t="s">
        <v>253</v>
      </c>
      <c r="Q42" s="4">
        <v>0.0</v>
      </c>
      <c r="R42" s="4" t="s">
        <v>254</v>
      </c>
      <c r="S42" s="6">
        <v>45364.0</v>
      </c>
      <c r="T42" s="4">
        <v>1.0</v>
      </c>
      <c r="U42" s="4" t="s">
        <v>254</v>
      </c>
    </row>
    <row r="43">
      <c r="A43" s="4" t="s">
        <v>255</v>
      </c>
      <c r="B43" s="35">
        <v>45364.87948378472</v>
      </c>
      <c r="C43" s="9" t="s">
        <v>160</v>
      </c>
      <c r="D43" s="4" t="s">
        <v>27</v>
      </c>
      <c r="E43" s="4" t="s">
        <v>256</v>
      </c>
      <c r="F43" s="4" t="s">
        <v>257</v>
      </c>
      <c r="G43" s="9">
        <v>9.810788828E9</v>
      </c>
      <c r="H43" s="9" t="s">
        <v>44</v>
      </c>
      <c r="I43" s="9" t="s">
        <v>258</v>
      </c>
      <c r="J43" s="9">
        <v>110005.0</v>
      </c>
      <c r="K43" s="36" t="s">
        <v>259</v>
      </c>
      <c r="L43" s="9" t="s">
        <v>235</v>
      </c>
      <c r="M43" s="37" t="s">
        <v>260</v>
      </c>
      <c r="Q43" s="4">
        <v>0.0</v>
      </c>
      <c r="R43" s="4" t="s">
        <v>261</v>
      </c>
      <c r="S43" s="6">
        <v>45364.0</v>
      </c>
      <c r="T43" s="4">
        <v>1.0</v>
      </c>
      <c r="U43" s="4" t="s">
        <v>261</v>
      </c>
    </row>
    <row r="44">
      <c r="A44" s="4" t="s">
        <v>262</v>
      </c>
      <c r="B44" s="35">
        <v>45364.88269412037</v>
      </c>
      <c r="C44" s="9" t="s">
        <v>160</v>
      </c>
      <c r="D44" s="4" t="s">
        <v>27</v>
      </c>
      <c r="E44" s="4" t="s">
        <v>263</v>
      </c>
      <c r="F44" s="4" t="s">
        <v>264</v>
      </c>
      <c r="G44" s="9">
        <v>9.910784843E9</v>
      </c>
      <c r="H44" s="9" t="s">
        <v>44</v>
      </c>
      <c r="I44" s="9" t="s">
        <v>258</v>
      </c>
      <c r="J44" s="9">
        <v>110005.0</v>
      </c>
      <c r="K44" s="36" t="s">
        <v>265</v>
      </c>
      <c r="L44" s="9" t="s">
        <v>266</v>
      </c>
      <c r="M44" s="37" t="s">
        <v>267</v>
      </c>
      <c r="Q44" s="4">
        <v>1.0</v>
      </c>
      <c r="R44" s="4" t="s">
        <v>268</v>
      </c>
      <c r="S44" s="6">
        <v>45364.0</v>
      </c>
      <c r="T44" s="4">
        <v>1.0</v>
      </c>
      <c r="U44" s="4" t="s">
        <v>268</v>
      </c>
    </row>
    <row r="45">
      <c r="A45" s="4" t="s">
        <v>269</v>
      </c>
      <c r="B45" s="35">
        <v>45364.925515995375</v>
      </c>
      <c r="C45" s="9" t="s">
        <v>160</v>
      </c>
      <c r="D45" s="4" t="s">
        <v>27</v>
      </c>
      <c r="E45" s="4" t="s">
        <v>270</v>
      </c>
      <c r="F45" s="4" t="s">
        <v>271</v>
      </c>
      <c r="G45" s="9">
        <v>8.750496577E9</v>
      </c>
      <c r="H45" s="9" t="s">
        <v>44</v>
      </c>
      <c r="I45" s="9" t="s">
        <v>251</v>
      </c>
      <c r="J45" s="9">
        <v>110005.0</v>
      </c>
      <c r="K45" s="36" t="s">
        <v>272</v>
      </c>
      <c r="L45" s="9" t="s">
        <v>165</v>
      </c>
      <c r="M45" s="37" t="s">
        <v>166</v>
      </c>
      <c r="Q45" s="4">
        <v>0.0</v>
      </c>
      <c r="R45" s="4" t="s">
        <v>273</v>
      </c>
      <c r="S45" s="6">
        <v>45364.0</v>
      </c>
      <c r="T45" s="4">
        <v>1.0</v>
      </c>
      <c r="U45" s="4" t="s">
        <v>273</v>
      </c>
    </row>
    <row r="46">
      <c r="A46" s="4" t="s">
        <v>274</v>
      </c>
      <c r="B46" s="35">
        <v>45364.926750081024</v>
      </c>
      <c r="C46" s="9" t="s">
        <v>160</v>
      </c>
      <c r="D46" s="4" t="s">
        <v>27</v>
      </c>
      <c r="E46" s="4" t="s">
        <v>275</v>
      </c>
      <c r="F46" s="4" t="s">
        <v>276</v>
      </c>
      <c r="G46" s="9">
        <v>9.810894567E9</v>
      </c>
      <c r="H46" s="9" t="s">
        <v>44</v>
      </c>
      <c r="I46" s="9" t="s">
        <v>251</v>
      </c>
      <c r="J46" s="9">
        <v>110005.0</v>
      </c>
      <c r="K46" s="36" t="s">
        <v>277</v>
      </c>
      <c r="L46" s="9" t="s">
        <v>266</v>
      </c>
      <c r="M46" s="37" t="s">
        <v>166</v>
      </c>
      <c r="Q46" s="4">
        <v>1.0</v>
      </c>
      <c r="R46" s="4" t="s">
        <v>278</v>
      </c>
      <c r="S46" s="6">
        <v>45364.0</v>
      </c>
      <c r="T46" s="4">
        <v>1.0</v>
      </c>
      <c r="U46" s="4" t="s">
        <v>278</v>
      </c>
    </row>
    <row r="47">
      <c r="A47" s="4" t="s">
        <v>279</v>
      </c>
      <c r="B47" s="35">
        <v>45364.929165127316</v>
      </c>
      <c r="C47" s="9" t="s">
        <v>160</v>
      </c>
      <c r="D47" s="4" t="s">
        <v>27</v>
      </c>
      <c r="E47" s="4" t="s">
        <v>280</v>
      </c>
      <c r="F47" s="4" t="s">
        <v>281</v>
      </c>
      <c r="G47" s="9">
        <v>9.654033454E9</v>
      </c>
      <c r="H47" s="9" t="s">
        <v>44</v>
      </c>
      <c r="I47" s="9" t="s">
        <v>251</v>
      </c>
      <c r="J47" s="9">
        <v>110005.0</v>
      </c>
      <c r="K47" s="36" t="s">
        <v>282</v>
      </c>
      <c r="L47" s="9" t="s">
        <v>165</v>
      </c>
      <c r="M47" s="37" t="s">
        <v>166</v>
      </c>
      <c r="Q47" s="4">
        <v>0.0</v>
      </c>
      <c r="R47" s="4" t="s">
        <v>283</v>
      </c>
      <c r="S47" s="6">
        <v>45364.0</v>
      </c>
      <c r="T47" s="4">
        <v>1.0</v>
      </c>
      <c r="U47" s="4" t="s">
        <v>283</v>
      </c>
    </row>
    <row r="48">
      <c r="A48" s="4" t="s">
        <v>284</v>
      </c>
      <c r="B48" s="35">
        <v>45365.515783344905</v>
      </c>
      <c r="C48" s="9" t="s">
        <v>160</v>
      </c>
      <c r="D48" s="9" t="s">
        <v>147</v>
      </c>
      <c r="E48" s="4" t="s">
        <v>40</v>
      </c>
      <c r="M48" s="33"/>
      <c r="N48" s="9" t="s">
        <v>192</v>
      </c>
      <c r="O48" s="9" t="s">
        <v>163</v>
      </c>
      <c r="P48" s="38"/>
      <c r="Q48" s="4">
        <v>0.0</v>
      </c>
      <c r="R48" s="4" t="s">
        <v>192</v>
      </c>
      <c r="S48" s="6">
        <v>45365.0</v>
      </c>
      <c r="T48" s="4">
        <v>1.0</v>
      </c>
      <c r="U48" s="4"/>
    </row>
    <row r="49">
      <c r="A49" s="4" t="s">
        <v>285</v>
      </c>
      <c r="B49" s="35">
        <v>45366.893231724534</v>
      </c>
      <c r="C49" s="9" t="s">
        <v>160</v>
      </c>
      <c r="D49" s="9" t="s">
        <v>147</v>
      </c>
      <c r="E49" s="4" t="s">
        <v>40</v>
      </c>
      <c r="M49" s="33"/>
      <c r="N49" s="9" t="s">
        <v>286</v>
      </c>
      <c r="O49" s="9" t="s">
        <v>287</v>
      </c>
      <c r="P49" s="38"/>
      <c r="Q49" s="4">
        <v>0.0</v>
      </c>
      <c r="R49" s="4" t="s">
        <v>286</v>
      </c>
      <c r="S49" s="6">
        <v>45366.0</v>
      </c>
      <c r="T49" s="4">
        <v>1.0</v>
      </c>
      <c r="U49" s="4"/>
    </row>
    <row r="50">
      <c r="A50" s="4" t="s">
        <v>288</v>
      </c>
      <c r="B50" s="35">
        <v>45366.915347118054</v>
      </c>
      <c r="C50" s="9" t="s">
        <v>160</v>
      </c>
      <c r="D50" s="9" t="s">
        <v>27</v>
      </c>
      <c r="E50" s="4" t="s">
        <v>289</v>
      </c>
      <c r="F50" s="4" t="s">
        <v>290</v>
      </c>
      <c r="G50" s="9">
        <v>9.999747629E9</v>
      </c>
      <c r="H50" s="9" t="s">
        <v>291</v>
      </c>
      <c r="I50" s="9" t="s">
        <v>292</v>
      </c>
      <c r="J50" s="9">
        <v>201002.0</v>
      </c>
      <c r="K50" s="36" t="s">
        <v>293</v>
      </c>
      <c r="L50" s="9" t="s">
        <v>165</v>
      </c>
      <c r="M50" s="37" t="s">
        <v>294</v>
      </c>
      <c r="Q50" s="4">
        <v>0.0</v>
      </c>
      <c r="R50" s="4" t="s">
        <v>295</v>
      </c>
      <c r="S50" s="6">
        <v>45366.0</v>
      </c>
      <c r="T50" s="4">
        <v>1.0</v>
      </c>
      <c r="U50" s="4" t="s">
        <v>295</v>
      </c>
    </row>
    <row r="51">
      <c r="A51" s="4" t="s">
        <v>296</v>
      </c>
      <c r="B51" s="35">
        <v>45366.92092662037</v>
      </c>
      <c r="C51" s="9" t="s">
        <v>160</v>
      </c>
      <c r="D51" s="9" t="s">
        <v>27</v>
      </c>
      <c r="E51" s="4" t="s">
        <v>297</v>
      </c>
      <c r="F51" s="4" t="s">
        <v>298</v>
      </c>
      <c r="G51" s="9">
        <v>9.871178607E9</v>
      </c>
      <c r="H51" s="9" t="s">
        <v>291</v>
      </c>
      <c r="I51" s="9" t="s">
        <v>299</v>
      </c>
      <c r="J51" s="9">
        <v>201002.0</v>
      </c>
      <c r="K51" s="36" t="s">
        <v>300</v>
      </c>
      <c r="L51" s="9" t="s">
        <v>165</v>
      </c>
      <c r="M51" s="37" t="s">
        <v>301</v>
      </c>
      <c r="Q51" s="4">
        <v>0.0</v>
      </c>
      <c r="R51" s="4" t="s">
        <v>302</v>
      </c>
      <c r="S51" s="6">
        <v>45366.0</v>
      </c>
      <c r="T51" s="4">
        <v>1.0</v>
      </c>
      <c r="U51" s="4" t="s">
        <v>302</v>
      </c>
    </row>
    <row r="52">
      <c r="A52" s="4" t="s">
        <v>303</v>
      </c>
      <c r="B52" s="35">
        <v>45366.922962627315</v>
      </c>
      <c r="C52" s="9" t="s">
        <v>160</v>
      </c>
      <c r="D52" s="9" t="s">
        <v>27</v>
      </c>
      <c r="E52" s="4" t="s">
        <v>304</v>
      </c>
      <c r="F52" s="4" t="s">
        <v>199</v>
      </c>
      <c r="G52" s="9">
        <v>9.891454143E9</v>
      </c>
      <c r="H52" s="9" t="s">
        <v>291</v>
      </c>
      <c r="I52" s="9" t="s">
        <v>292</v>
      </c>
      <c r="J52" s="9">
        <v>201002.0</v>
      </c>
      <c r="K52" s="36" t="s">
        <v>305</v>
      </c>
      <c r="L52" s="9" t="s">
        <v>235</v>
      </c>
      <c r="M52" s="37" t="s">
        <v>306</v>
      </c>
      <c r="Q52" s="4">
        <v>0.0</v>
      </c>
      <c r="R52" s="4" t="s">
        <v>307</v>
      </c>
      <c r="S52" s="6">
        <v>45366.0</v>
      </c>
      <c r="T52" s="4">
        <v>1.0</v>
      </c>
      <c r="U52" s="4" t="s">
        <v>307</v>
      </c>
    </row>
    <row r="53">
      <c r="A53" s="4" t="s">
        <v>308</v>
      </c>
      <c r="B53" s="35">
        <v>45367.512248865736</v>
      </c>
      <c r="C53" s="9" t="s">
        <v>160</v>
      </c>
      <c r="D53" s="9" t="s">
        <v>27</v>
      </c>
      <c r="E53" s="4" t="s">
        <v>309</v>
      </c>
      <c r="F53" s="9" t="s">
        <v>310</v>
      </c>
      <c r="G53" s="9">
        <v>8.860615509E9</v>
      </c>
      <c r="H53" s="9" t="s">
        <v>44</v>
      </c>
      <c r="I53" s="9" t="s">
        <v>311</v>
      </c>
      <c r="J53" s="9">
        <v>110078.0</v>
      </c>
      <c r="K53" s="36" t="s">
        <v>312</v>
      </c>
      <c r="L53" s="9" t="s">
        <v>266</v>
      </c>
      <c r="M53" s="39" t="s">
        <v>229</v>
      </c>
      <c r="Q53" s="4">
        <v>1.0</v>
      </c>
      <c r="R53" s="4" t="s">
        <v>313</v>
      </c>
      <c r="S53" s="6">
        <v>45367.0</v>
      </c>
      <c r="T53" s="4">
        <v>1.0</v>
      </c>
      <c r="U53" s="4" t="s">
        <v>313</v>
      </c>
    </row>
    <row r="54">
      <c r="A54" s="4" t="s">
        <v>314</v>
      </c>
      <c r="B54" s="35">
        <v>45367.52860423611</v>
      </c>
      <c r="C54" s="9" t="s">
        <v>160</v>
      </c>
      <c r="D54" s="9" t="s">
        <v>27</v>
      </c>
      <c r="E54" s="4" t="s">
        <v>315</v>
      </c>
      <c r="F54" s="9" t="s">
        <v>316</v>
      </c>
      <c r="G54" s="9">
        <v>7.01136053E9</v>
      </c>
      <c r="H54" s="9" t="s">
        <v>44</v>
      </c>
      <c r="I54" s="9" t="s">
        <v>311</v>
      </c>
      <c r="J54" s="9">
        <v>110078.0</v>
      </c>
      <c r="K54" s="36" t="s">
        <v>317</v>
      </c>
      <c r="L54" s="9" t="s">
        <v>165</v>
      </c>
      <c r="M54" s="39" t="s">
        <v>229</v>
      </c>
      <c r="Q54" s="4">
        <v>0.0</v>
      </c>
      <c r="R54" s="4" t="s">
        <v>318</v>
      </c>
      <c r="S54" s="6">
        <v>45367.0</v>
      </c>
      <c r="T54" s="4">
        <v>1.0</v>
      </c>
      <c r="U54" s="4" t="s">
        <v>318</v>
      </c>
    </row>
    <row r="55">
      <c r="A55" s="4" t="s">
        <v>319</v>
      </c>
      <c r="B55" s="35">
        <v>45367.5595122338</v>
      </c>
      <c r="C55" s="9" t="s">
        <v>160</v>
      </c>
      <c r="D55" s="9" t="s">
        <v>27</v>
      </c>
      <c r="E55" s="4" t="s">
        <v>320</v>
      </c>
      <c r="F55" s="9" t="s">
        <v>321</v>
      </c>
      <c r="G55" s="9">
        <v>8.700264808E9</v>
      </c>
      <c r="H55" s="9" t="s">
        <v>44</v>
      </c>
      <c r="I55" s="9" t="s">
        <v>311</v>
      </c>
      <c r="J55" s="9">
        <v>110078.0</v>
      </c>
      <c r="K55" s="36" t="s">
        <v>322</v>
      </c>
      <c r="L55" s="9" t="s">
        <v>165</v>
      </c>
      <c r="M55" s="39" t="s">
        <v>229</v>
      </c>
      <c r="Q55" s="4">
        <v>0.0</v>
      </c>
      <c r="R55" s="4" t="s">
        <v>323</v>
      </c>
      <c r="S55" s="6">
        <v>45367.0</v>
      </c>
      <c r="T55" s="4">
        <v>1.0</v>
      </c>
      <c r="U55" s="4" t="s">
        <v>323</v>
      </c>
    </row>
    <row r="56">
      <c r="A56" s="4" t="s">
        <v>324</v>
      </c>
      <c r="B56" s="35">
        <v>45367.56304854166</v>
      </c>
      <c r="C56" s="9" t="s">
        <v>160</v>
      </c>
      <c r="D56" s="9" t="s">
        <v>27</v>
      </c>
      <c r="E56" s="4" t="s">
        <v>325</v>
      </c>
      <c r="F56" s="9" t="s">
        <v>326</v>
      </c>
      <c r="G56" s="9">
        <v>9.811773399E9</v>
      </c>
      <c r="H56" s="9" t="s">
        <v>44</v>
      </c>
      <c r="I56" s="9" t="s">
        <v>311</v>
      </c>
      <c r="J56" s="9">
        <v>110078.0</v>
      </c>
      <c r="K56" s="36" t="s">
        <v>327</v>
      </c>
      <c r="L56" s="9" t="s">
        <v>235</v>
      </c>
      <c r="M56" s="39" t="s">
        <v>328</v>
      </c>
      <c r="Q56" s="4">
        <v>0.0</v>
      </c>
      <c r="R56" s="4" t="s">
        <v>329</v>
      </c>
      <c r="S56" s="6">
        <v>45367.0</v>
      </c>
      <c r="T56" s="4">
        <v>1.0</v>
      </c>
      <c r="U56" s="4" t="s">
        <v>329</v>
      </c>
    </row>
    <row r="57">
      <c r="A57" s="4" t="s">
        <v>330</v>
      </c>
      <c r="B57" s="35">
        <v>45367.56592655093</v>
      </c>
      <c r="C57" s="9" t="s">
        <v>160</v>
      </c>
      <c r="D57" s="9" t="s">
        <v>27</v>
      </c>
      <c r="E57" s="4" t="s">
        <v>331</v>
      </c>
      <c r="F57" s="9" t="s">
        <v>332</v>
      </c>
      <c r="G57" s="9">
        <v>9.717194779E9</v>
      </c>
      <c r="H57" s="9" t="s">
        <v>44</v>
      </c>
      <c r="I57" s="9" t="s">
        <v>311</v>
      </c>
      <c r="J57" s="9">
        <v>110078.0</v>
      </c>
      <c r="K57" s="36" t="s">
        <v>333</v>
      </c>
      <c r="L57" s="9" t="s">
        <v>165</v>
      </c>
      <c r="M57" s="39" t="s">
        <v>229</v>
      </c>
      <c r="Q57" s="4">
        <v>0.0</v>
      </c>
      <c r="R57" s="4" t="s">
        <v>334</v>
      </c>
      <c r="S57" s="6">
        <v>45367.0</v>
      </c>
      <c r="T57" s="4">
        <v>1.0</v>
      </c>
      <c r="U57" s="4" t="s">
        <v>334</v>
      </c>
    </row>
    <row r="58">
      <c r="A58" s="4" t="s">
        <v>335</v>
      </c>
      <c r="B58" s="35">
        <v>45367.61421600694</v>
      </c>
      <c r="C58" s="9" t="s">
        <v>160</v>
      </c>
      <c r="D58" s="9" t="s">
        <v>27</v>
      </c>
      <c r="E58" s="4" t="s">
        <v>336</v>
      </c>
      <c r="F58" s="9" t="s">
        <v>337</v>
      </c>
      <c r="G58" s="9">
        <v>8.800605501E9</v>
      </c>
      <c r="H58" s="9" t="s">
        <v>44</v>
      </c>
      <c r="I58" s="9" t="s">
        <v>311</v>
      </c>
      <c r="J58" s="9">
        <v>110078.0</v>
      </c>
      <c r="K58" s="36" t="s">
        <v>338</v>
      </c>
      <c r="L58" s="9" t="s">
        <v>165</v>
      </c>
      <c r="M58" s="39" t="s">
        <v>229</v>
      </c>
      <c r="Q58" s="4">
        <v>0.0</v>
      </c>
      <c r="R58" s="4" t="s">
        <v>339</v>
      </c>
      <c r="S58" s="6">
        <v>45367.0</v>
      </c>
      <c r="T58" s="4">
        <v>1.0</v>
      </c>
      <c r="U58" s="4" t="s">
        <v>339</v>
      </c>
    </row>
    <row r="59">
      <c r="A59" s="4" t="s">
        <v>340</v>
      </c>
      <c r="B59" s="35">
        <v>45367.61679758102</v>
      </c>
      <c r="C59" s="9" t="s">
        <v>160</v>
      </c>
      <c r="D59" s="9" t="s">
        <v>27</v>
      </c>
      <c r="E59" s="4" t="s">
        <v>341</v>
      </c>
      <c r="F59" s="9" t="s">
        <v>342</v>
      </c>
      <c r="G59" s="9">
        <v>9.891299404E9</v>
      </c>
      <c r="H59" s="9" t="s">
        <v>44</v>
      </c>
      <c r="I59" s="9" t="s">
        <v>311</v>
      </c>
      <c r="J59" s="9">
        <v>110078.0</v>
      </c>
      <c r="K59" s="36" t="s">
        <v>343</v>
      </c>
      <c r="L59" s="9" t="s">
        <v>235</v>
      </c>
      <c r="M59" s="39" t="s">
        <v>235</v>
      </c>
      <c r="Q59" s="4">
        <v>0.0</v>
      </c>
      <c r="R59" s="4" t="s">
        <v>344</v>
      </c>
      <c r="S59" s="6">
        <v>45367.0</v>
      </c>
      <c r="T59" s="4">
        <v>1.0</v>
      </c>
      <c r="U59" s="4" t="s">
        <v>344</v>
      </c>
    </row>
    <row r="60">
      <c r="A60" s="4" t="s">
        <v>345</v>
      </c>
      <c r="B60" s="35">
        <v>45367.692976307866</v>
      </c>
      <c r="C60" s="9" t="s">
        <v>160</v>
      </c>
      <c r="D60" s="9" t="s">
        <v>27</v>
      </c>
      <c r="E60" s="4" t="s">
        <v>346</v>
      </c>
      <c r="F60" s="9" t="s">
        <v>347</v>
      </c>
      <c r="G60" s="9">
        <v>8.527706105E9</v>
      </c>
      <c r="H60" s="9" t="s">
        <v>44</v>
      </c>
      <c r="I60" s="9" t="s">
        <v>311</v>
      </c>
      <c r="J60" s="9">
        <v>110078.0</v>
      </c>
      <c r="K60" s="36" t="s">
        <v>348</v>
      </c>
      <c r="L60" s="9" t="s">
        <v>165</v>
      </c>
      <c r="M60" s="39" t="s">
        <v>349</v>
      </c>
      <c r="Q60" s="4">
        <v>0.0</v>
      </c>
      <c r="R60" s="4" t="s">
        <v>350</v>
      </c>
      <c r="S60" s="6">
        <v>45367.0</v>
      </c>
      <c r="T60" s="4">
        <v>1.0</v>
      </c>
      <c r="U60" s="4" t="s">
        <v>350</v>
      </c>
    </row>
    <row r="61">
      <c r="A61" s="4" t="s">
        <v>351</v>
      </c>
      <c r="B61" s="35">
        <v>45367.695589525465</v>
      </c>
      <c r="C61" s="9" t="s">
        <v>160</v>
      </c>
      <c r="D61" s="9" t="s">
        <v>27</v>
      </c>
      <c r="E61" s="4" t="s">
        <v>352</v>
      </c>
      <c r="F61" s="9" t="s">
        <v>353</v>
      </c>
      <c r="G61" s="9">
        <v>7.982258044E9</v>
      </c>
      <c r="H61" s="9" t="s">
        <v>44</v>
      </c>
      <c r="I61" s="9" t="s">
        <v>311</v>
      </c>
      <c r="J61" s="9">
        <v>110043.0</v>
      </c>
      <c r="K61" s="36" t="s">
        <v>354</v>
      </c>
      <c r="L61" s="9" t="s">
        <v>235</v>
      </c>
      <c r="M61" s="39" t="s">
        <v>235</v>
      </c>
      <c r="Q61" s="4">
        <v>0.0</v>
      </c>
      <c r="R61" s="4" t="s">
        <v>355</v>
      </c>
      <c r="S61" s="6">
        <v>45367.0</v>
      </c>
      <c r="T61" s="4">
        <v>1.0</v>
      </c>
      <c r="U61" s="4" t="s">
        <v>355</v>
      </c>
    </row>
    <row r="62">
      <c r="A62" s="4" t="s">
        <v>356</v>
      </c>
      <c r="B62" s="35">
        <v>45367.725094629626</v>
      </c>
      <c r="C62" s="9" t="s">
        <v>160</v>
      </c>
      <c r="D62" s="9" t="s">
        <v>27</v>
      </c>
      <c r="E62" s="4" t="s">
        <v>357</v>
      </c>
      <c r="F62" s="9" t="s">
        <v>358</v>
      </c>
      <c r="G62" s="9">
        <v>9.213553507E9</v>
      </c>
      <c r="H62" s="9" t="s">
        <v>44</v>
      </c>
      <c r="I62" s="9" t="s">
        <v>359</v>
      </c>
      <c r="J62" s="9">
        <v>110043.0</v>
      </c>
      <c r="K62" s="36" t="s">
        <v>360</v>
      </c>
      <c r="L62" s="9" t="s">
        <v>165</v>
      </c>
      <c r="M62" s="39" t="s">
        <v>229</v>
      </c>
      <c r="Q62" s="4">
        <v>0.0</v>
      </c>
      <c r="R62" s="4" t="s">
        <v>361</v>
      </c>
      <c r="S62" s="6">
        <v>45367.0</v>
      </c>
      <c r="T62" s="4">
        <v>1.0</v>
      </c>
      <c r="U62" s="4" t="s">
        <v>361</v>
      </c>
    </row>
    <row r="63">
      <c r="A63" s="4" t="s">
        <v>362</v>
      </c>
      <c r="B63" s="35">
        <v>45367.73491802083</v>
      </c>
      <c r="C63" s="9" t="s">
        <v>160</v>
      </c>
      <c r="D63" s="9" t="s">
        <v>27</v>
      </c>
      <c r="E63" s="4" t="s">
        <v>363</v>
      </c>
      <c r="F63" s="9" t="s">
        <v>364</v>
      </c>
      <c r="G63" s="9">
        <v>9.625806844E9</v>
      </c>
      <c r="H63" s="9" t="s">
        <v>44</v>
      </c>
      <c r="I63" s="9" t="s">
        <v>359</v>
      </c>
      <c r="J63" s="9">
        <v>110043.0</v>
      </c>
      <c r="K63" s="36" t="s">
        <v>365</v>
      </c>
      <c r="L63" s="9" t="s">
        <v>235</v>
      </c>
      <c r="M63" s="39" t="s">
        <v>366</v>
      </c>
      <c r="Q63" s="4">
        <v>0.0</v>
      </c>
      <c r="R63" s="4" t="s">
        <v>367</v>
      </c>
      <c r="S63" s="6">
        <v>45367.0</v>
      </c>
      <c r="T63" s="4">
        <v>1.0</v>
      </c>
      <c r="U63" s="4" t="s">
        <v>367</v>
      </c>
    </row>
    <row r="64">
      <c r="A64" s="4" t="s">
        <v>368</v>
      </c>
      <c r="B64" s="35">
        <v>45367.818780057874</v>
      </c>
      <c r="C64" s="9" t="s">
        <v>160</v>
      </c>
      <c r="D64" s="9" t="s">
        <v>27</v>
      </c>
      <c r="E64" s="4" t="s">
        <v>369</v>
      </c>
      <c r="F64" s="9" t="s">
        <v>370</v>
      </c>
      <c r="G64" s="9">
        <v>9.871493586E9</v>
      </c>
      <c r="H64" s="9" t="s">
        <v>291</v>
      </c>
      <c r="I64" s="9" t="s">
        <v>371</v>
      </c>
      <c r="J64" s="9">
        <v>201001.0</v>
      </c>
      <c r="K64" s="36" t="s">
        <v>372</v>
      </c>
      <c r="L64" s="9" t="s">
        <v>165</v>
      </c>
      <c r="M64" s="39" t="s">
        <v>373</v>
      </c>
      <c r="Q64" s="4">
        <v>0.0</v>
      </c>
      <c r="R64" s="4" t="s">
        <v>374</v>
      </c>
      <c r="S64" s="6">
        <v>45367.0</v>
      </c>
      <c r="T64" s="4">
        <v>1.0</v>
      </c>
      <c r="U64" s="4" t="s">
        <v>374</v>
      </c>
    </row>
    <row r="65">
      <c r="A65" s="4" t="s">
        <v>375</v>
      </c>
      <c r="B65" s="35">
        <v>45367.81973728009</v>
      </c>
      <c r="C65" s="9" t="s">
        <v>160</v>
      </c>
      <c r="D65" s="9" t="s">
        <v>27</v>
      </c>
      <c r="E65" s="4" t="s">
        <v>376</v>
      </c>
      <c r="F65" s="9" t="s">
        <v>377</v>
      </c>
      <c r="G65" s="9">
        <v>9.811172512E9</v>
      </c>
      <c r="H65" s="9" t="s">
        <v>291</v>
      </c>
      <c r="I65" s="9" t="s">
        <v>378</v>
      </c>
      <c r="J65" s="9">
        <v>201001.0</v>
      </c>
      <c r="K65" s="36" t="s">
        <v>379</v>
      </c>
      <c r="L65" s="9" t="s">
        <v>235</v>
      </c>
      <c r="M65" s="39" t="s">
        <v>380</v>
      </c>
      <c r="Q65" s="4">
        <v>0.0</v>
      </c>
      <c r="R65" s="4" t="s">
        <v>381</v>
      </c>
      <c r="S65" s="6">
        <v>45367.0</v>
      </c>
      <c r="T65" s="4">
        <v>1.0</v>
      </c>
      <c r="U65" s="4" t="s">
        <v>381</v>
      </c>
    </row>
    <row r="66">
      <c r="A66" s="4" t="s">
        <v>382</v>
      </c>
      <c r="B66" s="35">
        <v>45367.820874502315</v>
      </c>
      <c r="C66" s="9" t="s">
        <v>160</v>
      </c>
      <c r="D66" s="9" t="s">
        <v>27</v>
      </c>
      <c r="E66" s="4" t="s">
        <v>383</v>
      </c>
      <c r="F66" s="9" t="s">
        <v>384</v>
      </c>
      <c r="G66" s="9">
        <v>9.810133455E9</v>
      </c>
      <c r="H66" s="9" t="s">
        <v>291</v>
      </c>
      <c r="I66" s="9" t="s">
        <v>371</v>
      </c>
      <c r="J66" s="9">
        <v>201001.0</v>
      </c>
      <c r="K66" s="36" t="s">
        <v>385</v>
      </c>
      <c r="L66" s="9" t="s">
        <v>235</v>
      </c>
      <c r="M66" s="39" t="s">
        <v>386</v>
      </c>
      <c r="Q66" s="4">
        <v>0.0</v>
      </c>
      <c r="R66" s="4" t="s">
        <v>387</v>
      </c>
      <c r="S66" s="6">
        <v>45367.0</v>
      </c>
      <c r="T66" s="4">
        <v>1.0</v>
      </c>
      <c r="U66" s="4" t="s">
        <v>387</v>
      </c>
    </row>
    <row r="67">
      <c r="A67" s="4" t="s">
        <v>388</v>
      </c>
      <c r="B67" s="35">
        <v>45367.82189641204</v>
      </c>
      <c r="C67" s="9" t="s">
        <v>160</v>
      </c>
      <c r="D67" s="9" t="s">
        <v>27</v>
      </c>
      <c r="E67" s="4" t="s">
        <v>389</v>
      </c>
      <c r="F67" s="9" t="s">
        <v>390</v>
      </c>
      <c r="G67" s="9">
        <v>9.811915914E9</v>
      </c>
      <c r="H67" s="9" t="s">
        <v>291</v>
      </c>
      <c r="I67" s="9" t="s">
        <v>371</v>
      </c>
      <c r="J67" s="9">
        <v>201001.0</v>
      </c>
      <c r="K67" s="36" t="s">
        <v>391</v>
      </c>
      <c r="L67" s="9" t="s">
        <v>165</v>
      </c>
      <c r="M67" s="39" t="s">
        <v>392</v>
      </c>
      <c r="Q67" s="4">
        <v>0.0</v>
      </c>
      <c r="R67" s="4" t="s">
        <v>393</v>
      </c>
      <c r="S67" s="6">
        <v>45367.0</v>
      </c>
      <c r="T67" s="4">
        <v>1.0</v>
      </c>
      <c r="U67" s="4" t="s">
        <v>393</v>
      </c>
    </row>
    <row r="68">
      <c r="A68" s="4" t="s">
        <v>394</v>
      </c>
      <c r="B68" s="35">
        <v>45367.82294400463</v>
      </c>
      <c r="C68" s="9" t="s">
        <v>160</v>
      </c>
      <c r="D68" s="9" t="s">
        <v>27</v>
      </c>
      <c r="E68" s="4" t="s">
        <v>395</v>
      </c>
      <c r="F68" s="9" t="s">
        <v>396</v>
      </c>
      <c r="G68" s="9">
        <v>9.211373839E9</v>
      </c>
      <c r="H68" s="9" t="s">
        <v>291</v>
      </c>
      <c r="I68" s="9" t="s">
        <v>378</v>
      </c>
      <c r="J68" s="9">
        <v>201001.0</v>
      </c>
      <c r="K68" s="36" t="s">
        <v>397</v>
      </c>
      <c r="L68" s="9" t="s">
        <v>165</v>
      </c>
      <c r="M68" s="39" t="s">
        <v>398</v>
      </c>
      <c r="Q68" s="4">
        <v>0.0</v>
      </c>
      <c r="R68" s="4" t="s">
        <v>399</v>
      </c>
      <c r="S68" s="6">
        <v>45367.0</v>
      </c>
      <c r="T68" s="4">
        <v>1.0</v>
      </c>
      <c r="U68" s="4" t="s">
        <v>399</v>
      </c>
    </row>
    <row r="69">
      <c r="A69" s="4" t="s">
        <v>400</v>
      </c>
      <c r="B69" s="35">
        <v>45367.823877835646</v>
      </c>
      <c r="C69" s="9" t="s">
        <v>160</v>
      </c>
      <c r="D69" s="9" t="s">
        <v>27</v>
      </c>
      <c r="E69" s="4" t="s">
        <v>401</v>
      </c>
      <c r="F69" s="9" t="s">
        <v>402</v>
      </c>
      <c r="G69" s="9">
        <v>9.871166839E9</v>
      </c>
      <c r="H69" s="9" t="s">
        <v>291</v>
      </c>
      <c r="I69" s="9" t="s">
        <v>403</v>
      </c>
      <c r="J69" s="9">
        <v>201001.0</v>
      </c>
      <c r="K69" s="36" t="s">
        <v>404</v>
      </c>
      <c r="L69" s="9" t="s">
        <v>165</v>
      </c>
      <c r="M69" s="39" t="s">
        <v>405</v>
      </c>
      <c r="Q69" s="4">
        <v>0.0</v>
      </c>
      <c r="R69" s="4" t="s">
        <v>406</v>
      </c>
      <c r="S69" s="6">
        <v>45367.0</v>
      </c>
      <c r="T69" s="4">
        <v>1.0</v>
      </c>
      <c r="U69" s="4" t="s">
        <v>406</v>
      </c>
    </row>
    <row r="70">
      <c r="A70" s="4" t="s">
        <v>407</v>
      </c>
      <c r="B70" s="35">
        <v>45367.824973124996</v>
      </c>
      <c r="C70" s="9" t="s">
        <v>160</v>
      </c>
      <c r="D70" s="9" t="s">
        <v>27</v>
      </c>
      <c r="E70" s="4" t="s">
        <v>408</v>
      </c>
      <c r="F70" s="9" t="s">
        <v>409</v>
      </c>
      <c r="G70" s="9">
        <v>9.810924588E9</v>
      </c>
      <c r="H70" s="9" t="s">
        <v>291</v>
      </c>
      <c r="I70" s="9" t="s">
        <v>410</v>
      </c>
      <c r="J70" s="9">
        <v>201001.0</v>
      </c>
      <c r="K70" s="36" t="s">
        <v>411</v>
      </c>
      <c r="L70" s="9" t="s">
        <v>165</v>
      </c>
      <c r="M70" s="39" t="s">
        <v>412</v>
      </c>
      <c r="Q70" s="4">
        <v>0.0</v>
      </c>
      <c r="R70" s="4" t="s">
        <v>413</v>
      </c>
      <c r="S70" s="6">
        <v>45367.0</v>
      </c>
      <c r="T70" s="4">
        <v>1.0</v>
      </c>
      <c r="U70" s="4" t="s">
        <v>413</v>
      </c>
    </row>
    <row r="71">
      <c r="A71" s="4" t="s">
        <v>414</v>
      </c>
      <c r="B71" s="35">
        <v>45367.82586341436</v>
      </c>
      <c r="C71" s="9" t="s">
        <v>160</v>
      </c>
      <c r="D71" s="9" t="s">
        <v>27</v>
      </c>
      <c r="E71" s="4" t="s">
        <v>415</v>
      </c>
      <c r="F71" s="9" t="s">
        <v>416</v>
      </c>
      <c r="G71" s="9">
        <v>8.4489843E9</v>
      </c>
      <c r="H71" s="9" t="s">
        <v>291</v>
      </c>
      <c r="I71" s="9" t="s">
        <v>417</v>
      </c>
      <c r="J71" s="9">
        <v>201001.0</v>
      </c>
      <c r="K71" s="36" t="s">
        <v>418</v>
      </c>
      <c r="L71" s="9" t="s">
        <v>165</v>
      </c>
      <c r="M71" s="39" t="s">
        <v>419</v>
      </c>
      <c r="Q71" s="4">
        <v>0.0</v>
      </c>
      <c r="R71" s="4" t="s">
        <v>420</v>
      </c>
      <c r="S71" s="6">
        <v>45367.0</v>
      </c>
      <c r="T71" s="4">
        <v>1.0</v>
      </c>
      <c r="U71" s="4" t="s">
        <v>420</v>
      </c>
    </row>
    <row r="72">
      <c r="A72" s="4" t="s">
        <v>421</v>
      </c>
      <c r="B72" s="35">
        <v>45369.54699184028</v>
      </c>
      <c r="C72" s="9" t="s">
        <v>160</v>
      </c>
      <c r="D72" s="9" t="s">
        <v>27</v>
      </c>
      <c r="E72" s="4" t="s">
        <v>422</v>
      </c>
      <c r="F72" s="9" t="s">
        <v>423</v>
      </c>
      <c r="G72" s="9">
        <v>8.076796902E9</v>
      </c>
      <c r="H72" s="9" t="s">
        <v>44</v>
      </c>
      <c r="I72" s="9" t="s">
        <v>424</v>
      </c>
      <c r="J72" s="9">
        <v>110015.0</v>
      </c>
      <c r="K72" s="36" t="s">
        <v>425</v>
      </c>
      <c r="L72" s="9" t="s">
        <v>235</v>
      </c>
      <c r="M72" s="39" t="s">
        <v>426</v>
      </c>
      <c r="Q72" s="4">
        <v>0.0</v>
      </c>
      <c r="R72" s="4" t="s">
        <v>427</v>
      </c>
      <c r="S72" s="6">
        <v>45369.0</v>
      </c>
      <c r="T72" s="4">
        <v>1.0</v>
      </c>
      <c r="U72" s="4" t="s">
        <v>427</v>
      </c>
    </row>
    <row r="73">
      <c r="A73" s="4" t="s">
        <v>428</v>
      </c>
      <c r="B73" s="35">
        <v>45369.55137716435</v>
      </c>
      <c r="C73" s="9" t="s">
        <v>160</v>
      </c>
      <c r="D73" s="9" t="s">
        <v>27</v>
      </c>
      <c r="E73" s="4" t="s">
        <v>429</v>
      </c>
      <c r="F73" s="9" t="s">
        <v>430</v>
      </c>
      <c r="G73" s="9">
        <v>9.211191065E9</v>
      </c>
      <c r="H73" s="9" t="s">
        <v>44</v>
      </c>
      <c r="I73" s="9" t="s">
        <v>424</v>
      </c>
      <c r="J73" s="9">
        <v>110015.0</v>
      </c>
      <c r="K73" s="36" t="s">
        <v>431</v>
      </c>
      <c r="L73" s="9" t="s">
        <v>235</v>
      </c>
      <c r="M73" s="39" t="s">
        <v>432</v>
      </c>
      <c r="Q73" s="4">
        <v>0.0</v>
      </c>
      <c r="R73" s="4" t="s">
        <v>433</v>
      </c>
      <c r="S73" s="6">
        <v>45369.0</v>
      </c>
      <c r="T73" s="4">
        <v>1.0</v>
      </c>
      <c r="U73" s="4" t="s">
        <v>433</v>
      </c>
    </row>
    <row r="74">
      <c r="A74" s="4" t="s">
        <v>434</v>
      </c>
      <c r="B74" s="35">
        <v>45369.554111053236</v>
      </c>
      <c r="C74" s="9" t="s">
        <v>160</v>
      </c>
      <c r="D74" s="9" t="s">
        <v>27</v>
      </c>
      <c r="E74" s="4" t="s">
        <v>435</v>
      </c>
      <c r="F74" s="9" t="s">
        <v>436</v>
      </c>
      <c r="G74" s="9">
        <v>9.873531216E9</v>
      </c>
      <c r="H74" s="9" t="s">
        <v>44</v>
      </c>
      <c r="I74" s="9" t="s">
        <v>437</v>
      </c>
      <c r="J74" s="9">
        <v>110027.0</v>
      </c>
      <c r="K74" s="36" t="s">
        <v>438</v>
      </c>
      <c r="L74" s="9" t="s">
        <v>165</v>
      </c>
      <c r="M74" s="39" t="s">
        <v>229</v>
      </c>
      <c r="Q74" s="4">
        <v>0.0</v>
      </c>
      <c r="R74" s="4" t="s">
        <v>439</v>
      </c>
      <c r="S74" s="6">
        <v>45369.0</v>
      </c>
      <c r="T74" s="4">
        <v>1.0</v>
      </c>
      <c r="U74" s="4" t="s">
        <v>439</v>
      </c>
    </row>
    <row r="75">
      <c r="A75" s="4" t="s">
        <v>440</v>
      </c>
      <c r="B75" s="35">
        <v>45369.5579403588</v>
      </c>
      <c r="C75" s="9" t="s">
        <v>160</v>
      </c>
      <c r="D75" s="9" t="s">
        <v>27</v>
      </c>
      <c r="E75" s="4" t="s">
        <v>441</v>
      </c>
      <c r="F75" s="9" t="s">
        <v>442</v>
      </c>
      <c r="G75" s="9">
        <v>8.58708007E9</v>
      </c>
      <c r="H75" s="9" t="s">
        <v>44</v>
      </c>
      <c r="I75" s="9" t="s">
        <v>443</v>
      </c>
      <c r="J75" s="9">
        <v>110027.0</v>
      </c>
      <c r="K75" s="36" t="s">
        <v>444</v>
      </c>
      <c r="L75" s="9" t="s">
        <v>235</v>
      </c>
      <c r="M75" s="39" t="s">
        <v>235</v>
      </c>
      <c r="Q75" s="4">
        <v>0.0</v>
      </c>
      <c r="R75" s="4" t="s">
        <v>445</v>
      </c>
      <c r="S75" s="6">
        <v>45369.0</v>
      </c>
      <c r="T75" s="4">
        <v>1.0</v>
      </c>
      <c r="U75" s="4" t="s">
        <v>445</v>
      </c>
    </row>
    <row r="76">
      <c r="A76" s="4" t="s">
        <v>446</v>
      </c>
      <c r="B76" s="35">
        <v>45369.612426238426</v>
      </c>
      <c r="C76" s="9" t="s">
        <v>160</v>
      </c>
      <c r="D76" s="9" t="s">
        <v>27</v>
      </c>
      <c r="E76" s="4" t="s">
        <v>447</v>
      </c>
      <c r="F76" s="9" t="s">
        <v>448</v>
      </c>
      <c r="G76" s="9">
        <v>9.810974142E9</v>
      </c>
      <c r="H76" s="9" t="s">
        <v>44</v>
      </c>
      <c r="I76" s="9" t="s">
        <v>443</v>
      </c>
      <c r="J76" s="9">
        <v>110027.0</v>
      </c>
      <c r="K76" s="36" t="s">
        <v>449</v>
      </c>
      <c r="L76" s="9" t="s">
        <v>165</v>
      </c>
      <c r="M76" s="39" t="s">
        <v>450</v>
      </c>
      <c r="Q76" s="4">
        <v>0.0</v>
      </c>
      <c r="R76" s="4" t="s">
        <v>451</v>
      </c>
      <c r="S76" s="6">
        <v>45369.0</v>
      </c>
      <c r="T76" s="4">
        <v>1.0</v>
      </c>
      <c r="U76" s="4" t="s">
        <v>451</v>
      </c>
    </row>
    <row r="77">
      <c r="A77" s="4" t="s">
        <v>452</v>
      </c>
      <c r="B77" s="35">
        <v>45369.61418587963</v>
      </c>
      <c r="C77" s="9" t="s">
        <v>160</v>
      </c>
      <c r="D77" s="9" t="s">
        <v>27</v>
      </c>
      <c r="E77" s="4" t="s">
        <v>453</v>
      </c>
      <c r="F77" s="9" t="s">
        <v>454</v>
      </c>
      <c r="G77" s="9">
        <v>9.990813265E9</v>
      </c>
      <c r="H77" s="9" t="s">
        <v>44</v>
      </c>
      <c r="I77" s="9" t="s">
        <v>455</v>
      </c>
      <c r="J77" s="9">
        <v>110015.0</v>
      </c>
      <c r="K77" s="36" t="s">
        <v>456</v>
      </c>
      <c r="L77" s="9" t="s">
        <v>165</v>
      </c>
      <c r="M77" s="39" t="s">
        <v>450</v>
      </c>
      <c r="Q77" s="4">
        <v>0.0</v>
      </c>
      <c r="R77" s="4" t="s">
        <v>457</v>
      </c>
      <c r="S77" s="6">
        <v>45369.0</v>
      </c>
      <c r="T77" s="4">
        <v>1.0</v>
      </c>
      <c r="U77" s="4" t="s">
        <v>457</v>
      </c>
    </row>
    <row r="78">
      <c r="A78" s="4" t="s">
        <v>458</v>
      </c>
      <c r="B78" s="35">
        <v>45369.61608658565</v>
      </c>
      <c r="C78" s="9" t="s">
        <v>160</v>
      </c>
      <c r="D78" s="9" t="s">
        <v>27</v>
      </c>
      <c r="E78" s="4" t="s">
        <v>459</v>
      </c>
      <c r="F78" s="9" t="s">
        <v>460</v>
      </c>
      <c r="G78" s="9">
        <v>9.810104545E9</v>
      </c>
      <c r="H78" s="9" t="s">
        <v>44</v>
      </c>
      <c r="I78" s="9" t="s">
        <v>455</v>
      </c>
      <c r="J78" s="9">
        <v>110015.0</v>
      </c>
      <c r="K78" s="36" t="s">
        <v>461</v>
      </c>
      <c r="L78" s="9" t="s">
        <v>165</v>
      </c>
      <c r="M78" s="39" t="s">
        <v>450</v>
      </c>
      <c r="Q78" s="4">
        <v>0.0</v>
      </c>
      <c r="R78" s="4" t="s">
        <v>462</v>
      </c>
      <c r="S78" s="6">
        <v>45369.0</v>
      </c>
      <c r="T78" s="4">
        <v>1.0</v>
      </c>
      <c r="U78" s="4" t="s">
        <v>462</v>
      </c>
    </row>
    <row r="79">
      <c r="A79" s="4" t="s">
        <v>463</v>
      </c>
      <c r="B79" s="35">
        <v>45369.68615739583</v>
      </c>
      <c r="C79" s="9" t="s">
        <v>160</v>
      </c>
      <c r="D79" s="9" t="s">
        <v>27</v>
      </c>
      <c r="E79" s="4" t="s">
        <v>464</v>
      </c>
      <c r="F79" s="9" t="s">
        <v>465</v>
      </c>
      <c r="G79" s="9">
        <v>9.311185828E9</v>
      </c>
      <c r="H79" s="9" t="s">
        <v>44</v>
      </c>
      <c r="I79" s="9" t="s">
        <v>455</v>
      </c>
      <c r="J79" s="9">
        <v>110015.0</v>
      </c>
      <c r="K79" s="36" t="s">
        <v>466</v>
      </c>
      <c r="L79" s="9" t="s">
        <v>165</v>
      </c>
      <c r="M79" s="39" t="s">
        <v>229</v>
      </c>
      <c r="Q79" s="4">
        <v>0.0</v>
      </c>
      <c r="R79" s="4" t="s">
        <v>467</v>
      </c>
      <c r="S79" s="6">
        <v>45369.0</v>
      </c>
      <c r="T79" s="4">
        <v>1.0</v>
      </c>
      <c r="U79" s="4" t="s">
        <v>467</v>
      </c>
    </row>
    <row r="80">
      <c r="A80" s="4" t="s">
        <v>468</v>
      </c>
      <c r="B80" s="35">
        <v>45369.68922049769</v>
      </c>
      <c r="C80" s="9" t="s">
        <v>160</v>
      </c>
      <c r="D80" s="9" t="s">
        <v>27</v>
      </c>
      <c r="E80" s="4" t="s">
        <v>469</v>
      </c>
      <c r="F80" s="9" t="s">
        <v>470</v>
      </c>
      <c r="G80" s="9">
        <v>7.009038506E9</v>
      </c>
      <c r="H80" s="9" t="s">
        <v>44</v>
      </c>
      <c r="I80" s="9" t="s">
        <v>455</v>
      </c>
      <c r="J80" s="9">
        <v>110015.0</v>
      </c>
      <c r="K80" s="36" t="s">
        <v>471</v>
      </c>
      <c r="L80" s="9" t="s">
        <v>165</v>
      </c>
      <c r="M80" s="39" t="s">
        <v>229</v>
      </c>
      <c r="Q80" s="4">
        <v>0.0</v>
      </c>
      <c r="R80" s="4" t="s">
        <v>472</v>
      </c>
      <c r="S80" s="6">
        <v>45369.0</v>
      </c>
      <c r="T80" s="4">
        <v>1.0</v>
      </c>
      <c r="U80" s="4" t="s">
        <v>472</v>
      </c>
    </row>
    <row r="81">
      <c r="A81" s="4" t="s">
        <v>473</v>
      </c>
      <c r="B81" s="35">
        <v>45369.6988752662</v>
      </c>
      <c r="C81" s="9" t="s">
        <v>160</v>
      </c>
      <c r="D81" s="9" t="s">
        <v>27</v>
      </c>
      <c r="E81" s="4" t="s">
        <v>474</v>
      </c>
      <c r="F81" s="9" t="s">
        <v>475</v>
      </c>
      <c r="G81" s="9">
        <v>9.811446631E9</v>
      </c>
      <c r="H81" s="9" t="s">
        <v>44</v>
      </c>
      <c r="I81" s="9" t="s">
        <v>455</v>
      </c>
      <c r="J81" s="9">
        <v>110015.0</v>
      </c>
      <c r="K81" s="36" t="s">
        <v>476</v>
      </c>
      <c r="L81" s="9" t="s">
        <v>165</v>
      </c>
      <c r="M81" s="39" t="s">
        <v>229</v>
      </c>
      <c r="Q81" s="4">
        <v>0.0</v>
      </c>
      <c r="R81" s="4" t="s">
        <v>477</v>
      </c>
      <c r="S81" s="6">
        <v>45369.0</v>
      </c>
      <c r="T81" s="4">
        <v>1.0</v>
      </c>
      <c r="U81" s="4" t="s">
        <v>477</v>
      </c>
    </row>
    <row r="82">
      <c r="A82" s="4" t="s">
        <v>478</v>
      </c>
      <c r="B82" s="35">
        <v>45369.71573616898</v>
      </c>
      <c r="C82" s="9" t="s">
        <v>160</v>
      </c>
      <c r="D82" s="9" t="s">
        <v>27</v>
      </c>
      <c r="E82" s="4" t="s">
        <v>479</v>
      </c>
      <c r="F82" s="9" t="s">
        <v>480</v>
      </c>
      <c r="G82" s="9">
        <v>9.810224434E9</v>
      </c>
      <c r="H82" s="9" t="s">
        <v>44</v>
      </c>
      <c r="I82" s="9" t="s">
        <v>481</v>
      </c>
      <c r="J82" s="9">
        <v>110018.0</v>
      </c>
      <c r="K82" s="36" t="s">
        <v>482</v>
      </c>
      <c r="L82" s="9" t="s">
        <v>165</v>
      </c>
      <c r="M82" s="39" t="s">
        <v>229</v>
      </c>
      <c r="Q82" s="4">
        <v>0.0</v>
      </c>
      <c r="R82" s="4" t="s">
        <v>483</v>
      </c>
      <c r="S82" s="6">
        <v>45369.0</v>
      </c>
      <c r="T82" s="4">
        <v>1.0</v>
      </c>
      <c r="U82" s="4" t="s">
        <v>483</v>
      </c>
    </row>
    <row r="83">
      <c r="A83" s="4" t="s">
        <v>484</v>
      </c>
      <c r="B83" s="35">
        <v>45369.718100115744</v>
      </c>
      <c r="C83" s="9" t="s">
        <v>160</v>
      </c>
      <c r="D83" s="9" t="s">
        <v>27</v>
      </c>
      <c r="E83" s="4" t="s">
        <v>485</v>
      </c>
      <c r="F83" s="9" t="s">
        <v>486</v>
      </c>
      <c r="G83" s="9">
        <v>110018.0</v>
      </c>
      <c r="H83" s="9" t="s">
        <v>44</v>
      </c>
      <c r="I83" s="9" t="s">
        <v>487</v>
      </c>
      <c r="J83" s="9">
        <v>110018.0</v>
      </c>
      <c r="K83" s="36" t="s">
        <v>488</v>
      </c>
      <c r="L83" s="9" t="s">
        <v>165</v>
      </c>
      <c r="M83" s="39" t="s">
        <v>229</v>
      </c>
      <c r="Q83" s="4">
        <v>0.0</v>
      </c>
      <c r="R83" s="4" t="s">
        <v>489</v>
      </c>
      <c r="S83" s="6">
        <v>45369.0</v>
      </c>
      <c r="T83" s="4">
        <v>1.0</v>
      </c>
      <c r="U83" s="4" t="s">
        <v>489</v>
      </c>
    </row>
    <row r="84">
      <c r="A84" s="4" t="s">
        <v>490</v>
      </c>
      <c r="B84" s="35">
        <v>45369.85626231482</v>
      </c>
      <c r="C84" s="9" t="s">
        <v>160</v>
      </c>
      <c r="D84" s="9" t="s">
        <v>27</v>
      </c>
      <c r="E84" s="4" t="s">
        <v>491</v>
      </c>
      <c r="F84" s="9" t="s">
        <v>492</v>
      </c>
      <c r="G84" s="9">
        <v>7.042657013E9</v>
      </c>
      <c r="H84" s="9" t="s">
        <v>44</v>
      </c>
      <c r="I84" s="9" t="s">
        <v>493</v>
      </c>
      <c r="J84" s="9">
        <v>110092.0</v>
      </c>
      <c r="K84" s="36" t="s">
        <v>494</v>
      </c>
      <c r="L84" s="9" t="s">
        <v>165</v>
      </c>
      <c r="M84" s="39" t="s">
        <v>495</v>
      </c>
      <c r="Q84" s="4">
        <v>0.0</v>
      </c>
      <c r="R84" s="4" t="s">
        <v>496</v>
      </c>
      <c r="S84" s="6">
        <v>45369.0</v>
      </c>
      <c r="T84" s="4">
        <v>1.0</v>
      </c>
      <c r="U84" s="4" t="s">
        <v>496</v>
      </c>
    </row>
    <row r="85">
      <c r="A85" s="4" t="s">
        <v>497</v>
      </c>
      <c r="B85" s="35">
        <v>45369.858543483795</v>
      </c>
      <c r="C85" s="9" t="s">
        <v>160</v>
      </c>
      <c r="D85" s="9" t="s">
        <v>27</v>
      </c>
      <c r="E85" s="4" t="s">
        <v>498</v>
      </c>
      <c r="F85" s="9" t="s">
        <v>499</v>
      </c>
      <c r="G85" s="9">
        <v>8.447877547E9</v>
      </c>
      <c r="H85" s="9" t="s">
        <v>44</v>
      </c>
      <c r="I85" s="9" t="s">
        <v>500</v>
      </c>
      <c r="J85" s="9">
        <v>110092.0</v>
      </c>
      <c r="K85" s="36" t="s">
        <v>501</v>
      </c>
      <c r="L85" s="9" t="s">
        <v>165</v>
      </c>
      <c r="M85" s="39" t="s">
        <v>502</v>
      </c>
      <c r="Q85" s="4">
        <v>0.0</v>
      </c>
      <c r="R85" s="4" t="s">
        <v>503</v>
      </c>
      <c r="S85" s="6">
        <v>45369.0</v>
      </c>
      <c r="T85" s="4">
        <v>1.0</v>
      </c>
      <c r="U85" s="4" t="s">
        <v>503</v>
      </c>
    </row>
    <row r="86">
      <c r="A86" s="4" t="s">
        <v>504</v>
      </c>
      <c r="B86" s="35">
        <v>45369.86651936342</v>
      </c>
      <c r="C86" s="9" t="s">
        <v>160</v>
      </c>
      <c r="D86" s="9" t="s">
        <v>27</v>
      </c>
      <c r="E86" s="4" t="s">
        <v>505</v>
      </c>
      <c r="F86" s="9" t="s">
        <v>506</v>
      </c>
      <c r="G86" s="9">
        <v>9.871515116E9</v>
      </c>
      <c r="H86" s="9" t="s">
        <v>44</v>
      </c>
      <c r="I86" s="9" t="s">
        <v>493</v>
      </c>
      <c r="J86" s="9">
        <v>110092.0</v>
      </c>
      <c r="K86" s="36" t="s">
        <v>507</v>
      </c>
      <c r="L86" s="9" t="s">
        <v>235</v>
      </c>
      <c r="M86" s="39" t="s">
        <v>508</v>
      </c>
      <c r="Q86" s="4">
        <v>0.0</v>
      </c>
      <c r="R86" s="4" t="s">
        <v>509</v>
      </c>
      <c r="S86" s="6">
        <v>45369.0</v>
      </c>
      <c r="T86" s="4">
        <v>1.0</v>
      </c>
      <c r="U86" s="4" t="s">
        <v>509</v>
      </c>
    </row>
    <row r="87">
      <c r="A87" s="4" t="s">
        <v>510</v>
      </c>
      <c r="B87" s="35">
        <v>45369.871371967594</v>
      </c>
      <c r="C87" s="9" t="s">
        <v>160</v>
      </c>
      <c r="D87" s="9" t="s">
        <v>27</v>
      </c>
      <c r="E87" s="4" t="s">
        <v>511</v>
      </c>
      <c r="F87" s="9" t="s">
        <v>512</v>
      </c>
      <c r="G87" s="9">
        <v>9.999681422E9</v>
      </c>
      <c r="H87" s="9" t="s">
        <v>44</v>
      </c>
      <c r="I87" s="9" t="s">
        <v>500</v>
      </c>
      <c r="J87" s="9">
        <v>110094.0</v>
      </c>
      <c r="K87" s="36" t="s">
        <v>513</v>
      </c>
      <c r="L87" s="9" t="s">
        <v>165</v>
      </c>
      <c r="M87" s="39" t="s">
        <v>373</v>
      </c>
      <c r="Q87" s="4">
        <v>0.0</v>
      </c>
      <c r="R87" s="4" t="s">
        <v>514</v>
      </c>
      <c r="S87" s="6">
        <v>45369.0</v>
      </c>
      <c r="T87" s="4">
        <v>1.0</v>
      </c>
      <c r="U87" s="4" t="s">
        <v>514</v>
      </c>
    </row>
    <row r="88">
      <c r="A88" s="4" t="s">
        <v>515</v>
      </c>
      <c r="B88" s="35">
        <v>45369.87256738426</v>
      </c>
      <c r="C88" s="9" t="s">
        <v>160</v>
      </c>
      <c r="D88" s="9" t="s">
        <v>27</v>
      </c>
      <c r="E88" s="4" t="s">
        <v>516</v>
      </c>
      <c r="F88" s="9" t="s">
        <v>517</v>
      </c>
      <c r="G88" s="9">
        <v>9.310538325E9</v>
      </c>
      <c r="H88" s="9" t="s">
        <v>44</v>
      </c>
      <c r="I88" s="9" t="s">
        <v>493</v>
      </c>
      <c r="J88" s="9">
        <v>110092.0</v>
      </c>
      <c r="K88" s="36" t="s">
        <v>518</v>
      </c>
      <c r="L88" s="9" t="s">
        <v>165</v>
      </c>
      <c r="M88" s="39" t="s">
        <v>519</v>
      </c>
      <c r="Q88" s="4">
        <v>0.0</v>
      </c>
      <c r="R88" s="4" t="s">
        <v>520</v>
      </c>
      <c r="S88" s="6">
        <v>45369.0</v>
      </c>
      <c r="T88" s="4">
        <v>1.0</v>
      </c>
      <c r="U88" s="4" t="s">
        <v>520</v>
      </c>
    </row>
    <row r="89">
      <c r="A89" s="4" t="s">
        <v>521</v>
      </c>
      <c r="B89" s="35">
        <v>45369.874188333335</v>
      </c>
      <c r="C89" s="9" t="s">
        <v>160</v>
      </c>
      <c r="D89" s="9" t="s">
        <v>27</v>
      </c>
      <c r="E89" s="4" t="s">
        <v>522</v>
      </c>
      <c r="F89" s="9" t="s">
        <v>523</v>
      </c>
      <c r="G89" s="9">
        <v>9.873404405E9</v>
      </c>
      <c r="H89" s="9" t="s">
        <v>44</v>
      </c>
      <c r="I89" s="9" t="s">
        <v>500</v>
      </c>
      <c r="J89" s="9">
        <v>110092.0</v>
      </c>
      <c r="K89" s="36" t="s">
        <v>524</v>
      </c>
      <c r="L89" s="9" t="s">
        <v>165</v>
      </c>
      <c r="M89" s="39" t="s">
        <v>525</v>
      </c>
      <c r="Q89" s="4">
        <v>0.0</v>
      </c>
      <c r="R89" s="4" t="s">
        <v>526</v>
      </c>
      <c r="S89" s="6">
        <v>45369.0</v>
      </c>
      <c r="T89" s="4">
        <v>1.0</v>
      </c>
      <c r="U89" s="4" t="s">
        <v>526</v>
      </c>
    </row>
    <row r="90">
      <c r="A90" s="4" t="s">
        <v>527</v>
      </c>
      <c r="B90" s="35">
        <v>45369.87518084491</v>
      </c>
      <c r="C90" s="9" t="s">
        <v>160</v>
      </c>
      <c r="D90" s="9" t="s">
        <v>27</v>
      </c>
      <c r="E90" s="4" t="s">
        <v>528</v>
      </c>
      <c r="F90" s="9" t="s">
        <v>529</v>
      </c>
      <c r="G90" s="9">
        <v>9.212736305E9</v>
      </c>
      <c r="H90" s="9" t="s">
        <v>44</v>
      </c>
      <c r="I90" s="9" t="s">
        <v>493</v>
      </c>
      <c r="J90" s="9">
        <v>110092.0</v>
      </c>
      <c r="K90" s="36" t="s">
        <v>530</v>
      </c>
      <c r="L90" s="9" t="s">
        <v>165</v>
      </c>
      <c r="M90" s="39" t="s">
        <v>519</v>
      </c>
      <c r="Q90" s="4">
        <v>0.0</v>
      </c>
      <c r="R90" s="4" t="s">
        <v>531</v>
      </c>
      <c r="S90" s="6">
        <v>45369.0</v>
      </c>
      <c r="T90" s="4">
        <v>1.0</v>
      </c>
      <c r="U90" s="4" t="s">
        <v>531</v>
      </c>
    </row>
    <row r="91">
      <c r="A91" s="4" t="s">
        <v>532</v>
      </c>
      <c r="B91" s="35">
        <v>45369.87625739584</v>
      </c>
      <c r="C91" s="9" t="s">
        <v>160</v>
      </c>
      <c r="D91" s="9" t="s">
        <v>27</v>
      </c>
      <c r="E91" s="4" t="s">
        <v>533</v>
      </c>
      <c r="F91" s="9" t="s">
        <v>534</v>
      </c>
      <c r="G91" s="9">
        <v>9.899272989E9</v>
      </c>
      <c r="H91" s="9" t="s">
        <v>44</v>
      </c>
      <c r="I91" s="9" t="s">
        <v>500</v>
      </c>
      <c r="J91" s="9">
        <v>110092.0</v>
      </c>
      <c r="K91" s="36" t="s">
        <v>535</v>
      </c>
      <c r="L91" s="9" t="s">
        <v>165</v>
      </c>
      <c r="M91" s="39" t="s">
        <v>536</v>
      </c>
      <c r="Q91" s="4">
        <v>0.0</v>
      </c>
      <c r="R91" s="4" t="s">
        <v>537</v>
      </c>
      <c r="S91" s="6">
        <v>45369.0</v>
      </c>
      <c r="T91" s="4">
        <v>1.0</v>
      </c>
      <c r="U91" s="4" t="s">
        <v>537</v>
      </c>
    </row>
    <row r="92">
      <c r="A92" s="4" t="s">
        <v>538</v>
      </c>
      <c r="B92" s="35">
        <v>45369.87854012732</v>
      </c>
      <c r="C92" s="9" t="s">
        <v>160</v>
      </c>
      <c r="D92" s="9" t="s">
        <v>27</v>
      </c>
      <c r="E92" s="4" t="s">
        <v>539</v>
      </c>
      <c r="F92" s="9" t="s">
        <v>540</v>
      </c>
      <c r="G92" s="9">
        <v>9.58238262E9</v>
      </c>
      <c r="H92" s="9" t="s">
        <v>44</v>
      </c>
      <c r="I92" s="9" t="s">
        <v>500</v>
      </c>
      <c r="J92" s="9">
        <v>110092.0</v>
      </c>
      <c r="K92" s="36" t="s">
        <v>541</v>
      </c>
      <c r="L92" s="9" t="s">
        <v>235</v>
      </c>
      <c r="M92" s="39" t="s">
        <v>386</v>
      </c>
      <c r="Q92" s="4">
        <v>0.0</v>
      </c>
      <c r="R92" s="4" t="s">
        <v>542</v>
      </c>
      <c r="S92" s="6">
        <v>45369.0</v>
      </c>
      <c r="T92" s="4">
        <v>1.0</v>
      </c>
      <c r="U92" s="4" t="s">
        <v>542</v>
      </c>
    </row>
    <row r="93">
      <c r="A93" s="4" t="s">
        <v>543</v>
      </c>
      <c r="B93" s="35">
        <v>45370.461322372685</v>
      </c>
      <c r="C93" s="9" t="s">
        <v>160</v>
      </c>
      <c r="D93" s="9" t="s">
        <v>27</v>
      </c>
      <c r="E93" s="4" t="s">
        <v>408</v>
      </c>
      <c r="F93" s="9" t="s">
        <v>544</v>
      </c>
      <c r="G93" s="9">
        <v>9.810021481E9</v>
      </c>
      <c r="H93" s="9" t="s">
        <v>44</v>
      </c>
      <c r="I93" s="9" t="s">
        <v>545</v>
      </c>
      <c r="J93" s="9">
        <v>110018.0</v>
      </c>
      <c r="K93" s="36" t="s">
        <v>546</v>
      </c>
      <c r="L93" s="9" t="s">
        <v>165</v>
      </c>
      <c r="M93" s="9" t="s">
        <v>166</v>
      </c>
      <c r="Q93" s="4">
        <v>0.0</v>
      </c>
      <c r="R93" s="4" t="s">
        <v>547</v>
      </c>
      <c r="S93" s="6">
        <v>45370.0</v>
      </c>
      <c r="T93" s="4">
        <v>1.0</v>
      </c>
      <c r="U93" s="4" t="s">
        <v>547</v>
      </c>
    </row>
    <row r="94">
      <c r="A94" s="4" t="s">
        <v>548</v>
      </c>
      <c r="B94" s="35">
        <v>45370.658873912034</v>
      </c>
      <c r="C94" s="9" t="s">
        <v>160</v>
      </c>
      <c r="D94" s="9" t="s">
        <v>27</v>
      </c>
      <c r="E94" s="4" t="s">
        <v>549</v>
      </c>
      <c r="F94" s="9" t="s">
        <v>550</v>
      </c>
      <c r="G94" s="9">
        <v>9.818992234E9</v>
      </c>
      <c r="H94" s="9" t="s">
        <v>44</v>
      </c>
      <c r="I94" s="9" t="s">
        <v>551</v>
      </c>
      <c r="J94" s="9">
        <v>110018.0</v>
      </c>
      <c r="K94" s="36" t="s">
        <v>552</v>
      </c>
      <c r="L94" s="9" t="s">
        <v>235</v>
      </c>
      <c r="M94" s="9" t="s">
        <v>553</v>
      </c>
      <c r="Q94" s="4">
        <v>0.0</v>
      </c>
      <c r="R94" s="4" t="s">
        <v>554</v>
      </c>
      <c r="S94" s="6">
        <v>45370.0</v>
      </c>
      <c r="T94" s="4">
        <v>1.0</v>
      </c>
      <c r="U94" s="4" t="s">
        <v>554</v>
      </c>
    </row>
    <row r="95">
      <c r="A95" s="4" t="s">
        <v>555</v>
      </c>
      <c r="B95" s="35">
        <v>45370.66121706019</v>
      </c>
      <c r="C95" s="9" t="s">
        <v>160</v>
      </c>
      <c r="D95" s="9" t="s">
        <v>27</v>
      </c>
      <c r="E95" s="4" t="s">
        <v>556</v>
      </c>
      <c r="F95" s="9" t="s">
        <v>557</v>
      </c>
      <c r="G95" s="9">
        <v>8.800830704E9</v>
      </c>
      <c r="H95" s="9" t="s">
        <v>44</v>
      </c>
      <c r="I95" s="9" t="s">
        <v>551</v>
      </c>
      <c r="J95" s="9">
        <v>110018.0</v>
      </c>
      <c r="K95" s="36" t="s">
        <v>558</v>
      </c>
      <c r="L95" s="9" t="s">
        <v>165</v>
      </c>
      <c r="M95" s="9" t="s">
        <v>559</v>
      </c>
      <c r="Q95" s="4">
        <v>0.0</v>
      </c>
      <c r="R95" s="4" t="s">
        <v>560</v>
      </c>
      <c r="S95" s="6">
        <v>45370.0</v>
      </c>
      <c r="T95" s="4">
        <v>1.0</v>
      </c>
      <c r="U95" s="4" t="s">
        <v>560</v>
      </c>
    </row>
    <row r="96">
      <c r="A96" s="4" t="s">
        <v>561</v>
      </c>
      <c r="B96" s="35">
        <v>45370.664830856476</v>
      </c>
      <c r="C96" s="9" t="s">
        <v>160</v>
      </c>
      <c r="D96" s="9" t="s">
        <v>27</v>
      </c>
      <c r="E96" s="4" t="s">
        <v>562</v>
      </c>
      <c r="F96" s="9" t="s">
        <v>563</v>
      </c>
      <c r="G96" s="9">
        <v>9.711122333E9</v>
      </c>
      <c r="H96" s="9" t="s">
        <v>44</v>
      </c>
      <c r="I96" s="9" t="s">
        <v>564</v>
      </c>
      <c r="J96" s="9">
        <v>110063.0</v>
      </c>
      <c r="K96" s="36" t="s">
        <v>565</v>
      </c>
      <c r="L96" s="9" t="s">
        <v>235</v>
      </c>
      <c r="M96" s="9" t="s">
        <v>260</v>
      </c>
      <c r="Q96" s="4">
        <v>0.0</v>
      </c>
      <c r="R96" s="4" t="s">
        <v>566</v>
      </c>
      <c r="S96" s="6">
        <v>45370.0</v>
      </c>
      <c r="T96" s="4">
        <v>1.0</v>
      </c>
      <c r="U96" s="4" t="s">
        <v>566</v>
      </c>
    </row>
    <row r="97">
      <c r="A97" s="4" t="s">
        <v>567</v>
      </c>
      <c r="B97" s="35">
        <v>45370.66689386574</v>
      </c>
      <c r="C97" s="9" t="s">
        <v>568</v>
      </c>
      <c r="D97" s="9" t="s">
        <v>27</v>
      </c>
      <c r="E97" s="4" t="s">
        <v>569</v>
      </c>
      <c r="F97" s="9" t="s">
        <v>570</v>
      </c>
      <c r="G97" s="9">
        <v>9.650304317E9</v>
      </c>
      <c r="H97" s="9" t="s">
        <v>291</v>
      </c>
      <c r="I97" s="9" t="s">
        <v>571</v>
      </c>
      <c r="J97" s="9">
        <v>201001.0</v>
      </c>
      <c r="K97" s="36" t="s">
        <v>572</v>
      </c>
      <c r="L97" s="9" t="s">
        <v>165</v>
      </c>
      <c r="M97" s="9" t="s">
        <v>573</v>
      </c>
      <c r="Q97" s="4">
        <v>0.0</v>
      </c>
      <c r="R97" s="4" t="s">
        <v>574</v>
      </c>
      <c r="S97" s="6">
        <v>45370.0</v>
      </c>
      <c r="T97" s="4">
        <v>1.0</v>
      </c>
      <c r="U97" s="4" t="s">
        <v>574</v>
      </c>
    </row>
    <row r="98">
      <c r="A98" s="4" t="s">
        <v>575</v>
      </c>
      <c r="B98" s="35">
        <v>45370.66818864583</v>
      </c>
      <c r="C98" s="9" t="s">
        <v>160</v>
      </c>
      <c r="D98" s="9" t="s">
        <v>27</v>
      </c>
      <c r="E98" s="4" t="s">
        <v>576</v>
      </c>
      <c r="F98" s="9" t="s">
        <v>577</v>
      </c>
      <c r="G98" s="9">
        <v>9.211820078E9</v>
      </c>
      <c r="H98" s="9" t="s">
        <v>44</v>
      </c>
      <c r="I98" s="9" t="s">
        <v>578</v>
      </c>
      <c r="J98" s="9">
        <v>110018.0</v>
      </c>
      <c r="K98" s="36" t="s">
        <v>579</v>
      </c>
      <c r="L98" s="9" t="s">
        <v>266</v>
      </c>
      <c r="M98" s="9" t="s">
        <v>166</v>
      </c>
      <c r="Q98" s="4">
        <v>1.0</v>
      </c>
      <c r="R98" s="4" t="s">
        <v>580</v>
      </c>
      <c r="S98" s="6">
        <v>45370.0</v>
      </c>
      <c r="T98" s="4">
        <v>1.0</v>
      </c>
      <c r="U98" s="4" t="s">
        <v>580</v>
      </c>
    </row>
    <row r="99">
      <c r="A99" s="4" t="s">
        <v>581</v>
      </c>
      <c r="B99" s="35">
        <v>45370.67002774306</v>
      </c>
      <c r="C99" s="9" t="s">
        <v>160</v>
      </c>
      <c r="D99" s="9" t="s">
        <v>27</v>
      </c>
      <c r="E99" s="4" t="s">
        <v>582</v>
      </c>
      <c r="F99" s="9" t="s">
        <v>583</v>
      </c>
      <c r="G99" s="9">
        <v>9.625499216E9</v>
      </c>
      <c r="H99" s="9" t="s">
        <v>44</v>
      </c>
      <c r="I99" s="9" t="s">
        <v>584</v>
      </c>
      <c r="J99" s="9">
        <v>110041.0</v>
      </c>
      <c r="K99" s="36" t="s">
        <v>585</v>
      </c>
      <c r="L99" s="9" t="s">
        <v>266</v>
      </c>
      <c r="M99" s="9" t="s">
        <v>166</v>
      </c>
      <c r="Q99" s="4">
        <v>1.0</v>
      </c>
      <c r="R99" s="4" t="s">
        <v>586</v>
      </c>
      <c r="S99" s="6">
        <v>45370.0</v>
      </c>
      <c r="T99" s="4">
        <v>1.0</v>
      </c>
      <c r="U99" s="4" t="s">
        <v>586</v>
      </c>
    </row>
    <row r="100">
      <c r="A100" s="4" t="s">
        <v>587</v>
      </c>
      <c r="B100" s="35">
        <v>45370.671912129634</v>
      </c>
      <c r="C100" s="9" t="s">
        <v>160</v>
      </c>
      <c r="D100" s="9" t="s">
        <v>27</v>
      </c>
      <c r="E100" s="4" t="s">
        <v>588</v>
      </c>
      <c r="F100" s="9" t="s">
        <v>589</v>
      </c>
      <c r="G100" s="9">
        <v>9.810566658E9</v>
      </c>
      <c r="H100" s="9" t="s">
        <v>44</v>
      </c>
      <c r="I100" s="9" t="s">
        <v>578</v>
      </c>
      <c r="J100" s="9">
        <v>110018.0</v>
      </c>
      <c r="K100" s="36" t="s">
        <v>590</v>
      </c>
      <c r="L100" s="9" t="s">
        <v>165</v>
      </c>
      <c r="M100" s="9" t="s">
        <v>591</v>
      </c>
      <c r="Q100" s="4">
        <v>0.0</v>
      </c>
      <c r="R100" s="4" t="s">
        <v>592</v>
      </c>
      <c r="S100" s="6">
        <v>45370.0</v>
      </c>
      <c r="T100" s="4">
        <v>1.0</v>
      </c>
      <c r="U100" s="4" t="s">
        <v>592</v>
      </c>
    </row>
    <row r="101">
      <c r="A101" s="4" t="s">
        <v>593</v>
      </c>
      <c r="B101" s="35">
        <v>45370.67867076389</v>
      </c>
      <c r="C101" s="9" t="s">
        <v>160</v>
      </c>
      <c r="D101" s="9" t="s">
        <v>27</v>
      </c>
      <c r="E101" s="4" t="s">
        <v>594</v>
      </c>
      <c r="F101" s="9" t="s">
        <v>595</v>
      </c>
      <c r="G101" s="9">
        <v>9.211651697E9</v>
      </c>
      <c r="H101" s="9" t="s">
        <v>44</v>
      </c>
      <c r="I101" s="9" t="s">
        <v>287</v>
      </c>
      <c r="J101" s="9">
        <v>110059.0</v>
      </c>
      <c r="K101" s="36" t="s">
        <v>596</v>
      </c>
      <c r="L101" s="9" t="s">
        <v>165</v>
      </c>
      <c r="M101" s="9" t="s">
        <v>597</v>
      </c>
      <c r="Q101" s="4">
        <v>0.0</v>
      </c>
      <c r="R101" s="4" t="s">
        <v>598</v>
      </c>
      <c r="S101" s="6">
        <v>45370.0</v>
      </c>
      <c r="T101" s="4">
        <v>1.0</v>
      </c>
      <c r="U101" s="4" t="s">
        <v>598</v>
      </c>
    </row>
    <row r="102">
      <c r="A102" s="4" t="s">
        <v>599</v>
      </c>
      <c r="B102" s="35">
        <v>45370.6800444213</v>
      </c>
      <c r="C102" s="9" t="s">
        <v>160</v>
      </c>
      <c r="D102" s="9" t="s">
        <v>27</v>
      </c>
      <c r="E102" s="4" t="s">
        <v>600</v>
      </c>
      <c r="F102" s="9" t="s">
        <v>601</v>
      </c>
      <c r="G102" s="9">
        <v>9.910036038E9</v>
      </c>
      <c r="H102" s="9" t="s">
        <v>44</v>
      </c>
      <c r="I102" s="9" t="s">
        <v>578</v>
      </c>
      <c r="J102" s="9">
        <v>110018.0</v>
      </c>
      <c r="K102" s="36" t="s">
        <v>602</v>
      </c>
      <c r="L102" s="9" t="s">
        <v>235</v>
      </c>
      <c r="M102" s="9" t="s">
        <v>603</v>
      </c>
      <c r="Q102" s="4">
        <v>0.0</v>
      </c>
      <c r="R102" s="4" t="s">
        <v>604</v>
      </c>
      <c r="S102" s="6">
        <v>45370.0</v>
      </c>
      <c r="T102" s="4">
        <v>1.0</v>
      </c>
      <c r="U102" s="4" t="s">
        <v>604</v>
      </c>
    </row>
    <row r="103">
      <c r="A103" s="4" t="s">
        <v>605</v>
      </c>
      <c r="B103" s="35">
        <v>45370.68227798611</v>
      </c>
      <c r="C103" s="9" t="s">
        <v>160</v>
      </c>
      <c r="D103" s="9" t="s">
        <v>27</v>
      </c>
      <c r="E103" s="4" t="s">
        <v>606</v>
      </c>
      <c r="F103" s="9" t="s">
        <v>607</v>
      </c>
      <c r="G103" s="9">
        <v>9.811649126E9</v>
      </c>
      <c r="H103" s="9" t="s">
        <v>44</v>
      </c>
      <c r="I103" s="9" t="s">
        <v>608</v>
      </c>
      <c r="J103" s="9">
        <v>110005.0</v>
      </c>
      <c r="K103" s="36" t="s">
        <v>609</v>
      </c>
      <c r="L103" s="9" t="s">
        <v>165</v>
      </c>
      <c r="M103" s="9" t="s">
        <v>610</v>
      </c>
      <c r="Q103" s="4">
        <v>0.0</v>
      </c>
      <c r="R103" s="4" t="s">
        <v>611</v>
      </c>
      <c r="S103" s="6">
        <v>45370.0</v>
      </c>
      <c r="T103" s="4">
        <v>1.0</v>
      </c>
      <c r="U103" s="4" t="s">
        <v>611</v>
      </c>
    </row>
    <row r="104">
      <c r="A104" s="4" t="s">
        <v>612</v>
      </c>
      <c r="B104" s="35">
        <v>45370.69108541666</v>
      </c>
      <c r="C104" s="9" t="s">
        <v>160</v>
      </c>
      <c r="D104" s="9" t="s">
        <v>27</v>
      </c>
      <c r="E104" s="4" t="s">
        <v>613</v>
      </c>
      <c r="F104" s="9" t="s">
        <v>614</v>
      </c>
      <c r="G104" s="9">
        <v>9.873760898E9</v>
      </c>
      <c r="H104" s="9" t="s">
        <v>44</v>
      </c>
      <c r="I104" s="9" t="s">
        <v>578</v>
      </c>
      <c r="J104" s="9">
        <v>110015.0</v>
      </c>
      <c r="K104" s="36" t="s">
        <v>615</v>
      </c>
      <c r="L104" s="9" t="s">
        <v>165</v>
      </c>
      <c r="M104" s="9" t="s">
        <v>616</v>
      </c>
      <c r="Q104" s="4">
        <v>0.0</v>
      </c>
      <c r="R104" s="4" t="s">
        <v>617</v>
      </c>
      <c r="S104" s="6">
        <v>45370.0</v>
      </c>
      <c r="T104" s="4">
        <v>1.0</v>
      </c>
      <c r="U104" s="4" t="s">
        <v>617</v>
      </c>
    </row>
    <row r="105">
      <c r="A105" s="4" t="s">
        <v>618</v>
      </c>
      <c r="B105" s="35">
        <v>45370.692741886574</v>
      </c>
      <c r="C105" s="9" t="s">
        <v>160</v>
      </c>
      <c r="D105" s="9" t="s">
        <v>147</v>
      </c>
      <c r="F105" s="9" t="s">
        <v>619</v>
      </c>
      <c r="G105" s="9">
        <v>9.560295295E9</v>
      </c>
      <c r="H105" s="9" t="s">
        <v>44</v>
      </c>
      <c r="I105" s="9" t="s">
        <v>578</v>
      </c>
      <c r="J105" s="9">
        <v>110015.0</v>
      </c>
      <c r="K105" s="36" t="s">
        <v>620</v>
      </c>
      <c r="L105" s="9" t="s">
        <v>235</v>
      </c>
      <c r="M105" s="9" t="s">
        <v>621</v>
      </c>
      <c r="N105" s="4" t="s">
        <v>132</v>
      </c>
      <c r="Q105" s="4">
        <v>0.0</v>
      </c>
      <c r="R105" s="4" t="s">
        <v>132</v>
      </c>
      <c r="S105" s="6">
        <v>45370.0</v>
      </c>
      <c r="T105" s="4">
        <v>1.0</v>
      </c>
      <c r="U105" s="4"/>
    </row>
    <row r="106">
      <c r="A106" s="4" t="s">
        <v>622</v>
      </c>
      <c r="B106" s="35">
        <v>45370.6938165625</v>
      </c>
      <c r="C106" s="9" t="s">
        <v>160</v>
      </c>
      <c r="D106" s="9" t="s">
        <v>27</v>
      </c>
      <c r="E106" s="4" t="s">
        <v>623</v>
      </c>
      <c r="F106" s="9" t="s">
        <v>624</v>
      </c>
      <c r="G106" s="9">
        <v>9.953577455E9</v>
      </c>
      <c r="H106" s="9" t="s">
        <v>44</v>
      </c>
      <c r="I106" s="9" t="s">
        <v>625</v>
      </c>
      <c r="J106" s="9">
        <v>110018.0</v>
      </c>
      <c r="K106" s="36" t="s">
        <v>626</v>
      </c>
      <c r="L106" s="9" t="s">
        <v>165</v>
      </c>
      <c r="M106" s="9" t="s">
        <v>627</v>
      </c>
      <c r="Q106" s="4">
        <v>0.0</v>
      </c>
      <c r="R106" s="4" t="s">
        <v>628</v>
      </c>
      <c r="S106" s="6">
        <v>45370.0</v>
      </c>
      <c r="T106" s="4">
        <v>1.0</v>
      </c>
      <c r="U106" s="4" t="s">
        <v>628</v>
      </c>
    </row>
    <row r="107">
      <c r="A107" s="4" t="s">
        <v>629</v>
      </c>
      <c r="B107" s="35">
        <v>45370.69653934028</v>
      </c>
      <c r="C107" s="9" t="s">
        <v>160</v>
      </c>
      <c r="D107" s="9" t="s">
        <v>27</v>
      </c>
      <c r="E107" s="4" t="s">
        <v>630</v>
      </c>
      <c r="F107" s="9" t="s">
        <v>631</v>
      </c>
      <c r="G107" s="9">
        <v>9.871987248E9</v>
      </c>
      <c r="H107" s="9" t="s">
        <v>44</v>
      </c>
      <c r="I107" s="9" t="s">
        <v>551</v>
      </c>
      <c r="J107" s="9">
        <v>110018.0</v>
      </c>
      <c r="K107" s="36" t="s">
        <v>632</v>
      </c>
      <c r="L107" s="9" t="s">
        <v>165</v>
      </c>
      <c r="M107" s="9" t="s">
        <v>633</v>
      </c>
      <c r="Q107" s="4">
        <v>0.0</v>
      </c>
      <c r="R107" s="4" t="s">
        <v>634</v>
      </c>
      <c r="S107" s="6">
        <v>45370.0</v>
      </c>
      <c r="T107" s="4">
        <v>1.0</v>
      </c>
      <c r="U107" s="4" t="s">
        <v>634</v>
      </c>
    </row>
    <row r="108">
      <c r="A108" s="4" t="s">
        <v>635</v>
      </c>
      <c r="B108" s="35">
        <v>45370.6976062037</v>
      </c>
      <c r="C108" s="9" t="s">
        <v>160</v>
      </c>
      <c r="D108" s="9" t="s">
        <v>27</v>
      </c>
      <c r="E108" s="4" t="s">
        <v>636</v>
      </c>
      <c r="F108" s="9" t="s">
        <v>637</v>
      </c>
      <c r="G108" s="9">
        <v>8.826690771E9</v>
      </c>
      <c r="H108" s="9" t="s">
        <v>44</v>
      </c>
      <c r="I108" s="9" t="s">
        <v>551</v>
      </c>
      <c r="J108" s="9">
        <v>110018.0</v>
      </c>
      <c r="K108" s="36" t="s">
        <v>638</v>
      </c>
      <c r="L108" s="9" t="s">
        <v>266</v>
      </c>
      <c r="M108" s="9" t="s">
        <v>229</v>
      </c>
      <c r="Q108" s="4">
        <v>1.0</v>
      </c>
      <c r="R108" s="4" t="s">
        <v>639</v>
      </c>
      <c r="S108" s="6">
        <v>45370.0</v>
      </c>
      <c r="T108" s="4">
        <v>1.0</v>
      </c>
      <c r="U108" s="4" t="s">
        <v>639</v>
      </c>
    </row>
    <row r="109">
      <c r="A109" s="4" t="s">
        <v>640</v>
      </c>
      <c r="B109" s="35">
        <v>45370.69976505787</v>
      </c>
      <c r="C109" s="9" t="s">
        <v>160</v>
      </c>
      <c r="D109" s="9" t="s">
        <v>27</v>
      </c>
      <c r="E109" s="4" t="s">
        <v>641</v>
      </c>
      <c r="F109" s="9" t="s">
        <v>642</v>
      </c>
      <c r="G109" s="9">
        <v>8.351501001E9</v>
      </c>
      <c r="H109" s="9" t="s">
        <v>44</v>
      </c>
      <c r="I109" s="9" t="s">
        <v>551</v>
      </c>
      <c r="J109" s="9">
        <v>110018.0</v>
      </c>
      <c r="K109" s="36" t="s">
        <v>643</v>
      </c>
      <c r="L109" s="9" t="s">
        <v>165</v>
      </c>
      <c r="M109" s="9" t="s">
        <v>644</v>
      </c>
      <c r="Q109" s="4">
        <v>0.0</v>
      </c>
      <c r="R109" s="4" t="s">
        <v>645</v>
      </c>
      <c r="S109" s="6">
        <v>45370.0</v>
      </c>
      <c r="T109" s="4">
        <v>1.0</v>
      </c>
      <c r="U109" s="4" t="s">
        <v>645</v>
      </c>
    </row>
    <row r="110">
      <c r="A110" s="4" t="s">
        <v>646</v>
      </c>
      <c r="B110" s="35">
        <v>45370.70119810185</v>
      </c>
      <c r="C110" s="9" t="s">
        <v>160</v>
      </c>
      <c r="D110" s="9" t="s">
        <v>27</v>
      </c>
      <c r="E110" s="4" t="s">
        <v>647</v>
      </c>
      <c r="F110" s="9" t="s">
        <v>648</v>
      </c>
      <c r="G110" s="9">
        <v>9.811774356E9</v>
      </c>
      <c r="H110" s="9" t="s">
        <v>44</v>
      </c>
      <c r="I110" s="9" t="s">
        <v>551</v>
      </c>
      <c r="J110" s="9">
        <v>110018.0</v>
      </c>
      <c r="K110" s="36" t="s">
        <v>649</v>
      </c>
      <c r="L110" s="9" t="s">
        <v>235</v>
      </c>
      <c r="M110" s="9" t="s">
        <v>328</v>
      </c>
      <c r="Q110" s="4">
        <v>0.0</v>
      </c>
      <c r="R110" s="4" t="s">
        <v>650</v>
      </c>
      <c r="S110" s="6">
        <v>45370.0</v>
      </c>
      <c r="T110" s="4">
        <v>1.0</v>
      </c>
      <c r="U110" s="4" t="s">
        <v>650</v>
      </c>
    </row>
    <row r="111">
      <c r="A111" s="4" t="s">
        <v>651</v>
      </c>
      <c r="B111" s="35">
        <v>45370.70403627315</v>
      </c>
      <c r="C111" s="9" t="s">
        <v>160</v>
      </c>
      <c r="D111" s="9" t="s">
        <v>27</v>
      </c>
      <c r="E111" s="4" t="s">
        <v>652</v>
      </c>
      <c r="F111" s="9" t="s">
        <v>653</v>
      </c>
      <c r="G111" s="9">
        <v>9.81006696E9</v>
      </c>
      <c r="H111" s="9" t="s">
        <v>44</v>
      </c>
      <c r="I111" s="9" t="s">
        <v>551</v>
      </c>
      <c r="J111" s="9">
        <v>110018.0</v>
      </c>
      <c r="K111" s="36" t="s">
        <v>654</v>
      </c>
      <c r="L111" s="9" t="s">
        <v>165</v>
      </c>
      <c r="M111" s="9" t="s">
        <v>229</v>
      </c>
      <c r="Q111" s="4">
        <v>0.0</v>
      </c>
      <c r="R111" s="4" t="s">
        <v>655</v>
      </c>
      <c r="S111" s="6">
        <v>45370.0</v>
      </c>
      <c r="T111" s="4">
        <v>1.0</v>
      </c>
      <c r="U111" s="4" t="s">
        <v>655</v>
      </c>
    </row>
    <row r="112">
      <c r="A112" s="4" t="s">
        <v>656</v>
      </c>
      <c r="B112" s="35">
        <v>45370.70495875</v>
      </c>
      <c r="C112" s="9" t="s">
        <v>160</v>
      </c>
      <c r="D112" s="9" t="s">
        <v>27</v>
      </c>
      <c r="E112" s="4" t="s">
        <v>657</v>
      </c>
      <c r="F112" s="9" t="s">
        <v>658</v>
      </c>
      <c r="G112" s="9">
        <v>9.9991366E9</v>
      </c>
      <c r="H112" s="9" t="s">
        <v>44</v>
      </c>
      <c r="I112" s="9" t="s">
        <v>551</v>
      </c>
      <c r="J112" s="9">
        <v>110018.0</v>
      </c>
      <c r="K112" s="36" t="s">
        <v>659</v>
      </c>
      <c r="L112" s="9" t="s">
        <v>165</v>
      </c>
      <c r="M112" s="9" t="s">
        <v>633</v>
      </c>
      <c r="Q112" s="4">
        <v>0.0</v>
      </c>
      <c r="R112" s="4" t="s">
        <v>660</v>
      </c>
      <c r="S112" s="6">
        <v>45370.0</v>
      </c>
      <c r="T112" s="4">
        <v>1.0</v>
      </c>
      <c r="U112" s="4" t="s">
        <v>660</v>
      </c>
    </row>
    <row r="113">
      <c r="A113" s="4" t="s">
        <v>661</v>
      </c>
      <c r="B113" s="35">
        <v>45370.70658237269</v>
      </c>
      <c r="C113" s="9" t="s">
        <v>160</v>
      </c>
      <c r="D113" s="9" t="s">
        <v>27</v>
      </c>
      <c r="E113" s="4" t="s">
        <v>662</v>
      </c>
      <c r="F113" s="9" t="s">
        <v>663</v>
      </c>
      <c r="G113" s="9">
        <v>9.910713829E9</v>
      </c>
      <c r="H113" s="9" t="s">
        <v>44</v>
      </c>
      <c r="I113" s="9" t="s">
        <v>664</v>
      </c>
      <c r="J113" s="9">
        <v>110018.0</v>
      </c>
      <c r="K113" s="36" t="s">
        <v>665</v>
      </c>
      <c r="L113" s="9" t="s">
        <v>235</v>
      </c>
      <c r="M113" s="9" t="s">
        <v>666</v>
      </c>
      <c r="Q113" s="4">
        <v>0.0</v>
      </c>
      <c r="R113" s="4" t="s">
        <v>667</v>
      </c>
      <c r="S113" s="6">
        <v>45370.0</v>
      </c>
      <c r="T113" s="4">
        <v>1.0</v>
      </c>
      <c r="U113" s="4" t="s">
        <v>667</v>
      </c>
    </row>
    <row r="114">
      <c r="A114" s="4" t="s">
        <v>668</v>
      </c>
      <c r="B114" s="35">
        <v>45370.70902311342</v>
      </c>
      <c r="C114" s="9" t="s">
        <v>160</v>
      </c>
      <c r="D114" s="9" t="s">
        <v>27</v>
      </c>
      <c r="E114" s="4" t="s">
        <v>669</v>
      </c>
      <c r="F114" s="9" t="s">
        <v>670</v>
      </c>
      <c r="G114" s="9">
        <v>7.406465686E9</v>
      </c>
      <c r="H114" s="9" t="s">
        <v>44</v>
      </c>
      <c r="I114" s="9" t="s">
        <v>671</v>
      </c>
      <c r="J114" s="9">
        <v>110034.0</v>
      </c>
      <c r="K114" s="36" t="s">
        <v>672</v>
      </c>
      <c r="L114" s="9" t="s">
        <v>266</v>
      </c>
      <c r="M114" s="9" t="s">
        <v>229</v>
      </c>
      <c r="Q114" s="4">
        <v>1.0</v>
      </c>
      <c r="R114" s="4" t="s">
        <v>673</v>
      </c>
      <c r="S114" s="6">
        <v>45370.0</v>
      </c>
      <c r="T114" s="4">
        <v>1.0</v>
      </c>
      <c r="U114" s="4" t="s">
        <v>673</v>
      </c>
    </row>
    <row r="115">
      <c r="A115" s="4" t="s">
        <v>674</v>
      </c>
      <c r="B115" s="35">
        <v>45370.71018314815</v>
      </c>
      <c r="C115" s="9" t="s">
        <v>160</v>
      </c>
      <c r="D115" s="9" t="s">
        <v>27</v>
      </c>
      <c r="E115" s="4" t="s">
        <v>675</v>
      </c>
      <c r="F115" s="9" t="s">
        <v>676</v>
      </c>
      <c r="G115" s="9">
        <v>9.717198667E9</v>
      </c>
      <c r="H115" s="9" t="s">
        <v>44</v>
      </c>
      <c r="I115" s="9" t="s">
        <v>677</v>
      </c>
      <c r="J115" s="9">
        <v>110034.0</v>
      </c>
      <c r="K115" s="36" t="s">
        <v>678</v>
      </c>
      <c r="L115" s="9" t="s">
        <v>235</v>
      </c>
      <c r="M115" s="9" t="s">
        <v>328</v>
      </c>
      <c r="Q115" s="4">
        <v>0.0</v>
      </c>
      <c r="R115" s="4" t="s">
        <v>679</v>
      </c>
      <c r="S115" s="6">
        <v>45370.0</v>
      </c>
      <c r="T115" s="4">
        <v>1.0</v>
      </c>
      <c r="U115" s="4" t="s">
        <v>679</v>
      </c>
    </row>
    <row r="116">
      <c r="A116" s="4" t="s">
        <v>680</v>
      </c>
      <c r="B116" s="35">
        <v>45370.71175180556</v>
      </c>
      <c r="C116" s="9" t="s">
        <v>160</v>
      </c>
      <c r="D116" s="9" t="s">
        <v>27</v>
      </c>
      <c r="E116" s="4" t="s">
        <v>681</v>
      </c>
      <c r="F116" s="9" t="s">
        <v>670</v>
      </c>
      <c r="G116" s="9">
        <v>9.891222988E9</v>
      </c>
      <c r="H116" s="9" t="s">
        <v>44</v>
      </c>
      <c r="I116" s="9" t="s">
        <v>677</v>
      </c>
      <c r="J116" s="9">
        <v>110034.0</v>
      </c>
      <c r="K116" s="36" t="s">
        <v>682</v>
      </c>
      <c r="L116" s="9" t="s">
        <v>165</v>
      </c>
      <c r="M116" s="9" t="s">
        <v>229</v>
      </c>
      <c r="Q116" s="4">
        <v>0.0</v>
      </c>
      <c r="R116" s="4" t="s">
        <v>683</v>
      </c>
      <c r="S116" s="6">
        <v>45370.0</v>
      </c>
      <c r="T116" s="4">
        <v>1.0</v>
      </c>
      <c r="U116" s="4" t="s">
        <v>683</v>
      </c>
    </row>
    <row r="117">
      <c r="A117" s="4" t="s">
        <v>684</v>
      </c>
      <c r="B117" s="35">
        <v>45370.71315277778</v>
      </c>
      <c r="C117" s="9" t="s">
        <v>160</v>
      </c>
      <c r="D117" s="9" t="s">
        <v>27</v>
      </c>
      <c r="E117" s="4" t="s">
        <v>685</v>
      </c>
      <c r="F117" s="9" t="s">
        <v>686</v>
      </c>
      <c r="G117" s="9">
        <v>9.873399368E9</v>
      </c>
      <c r="H117" s="9" t="s">
        <v>44</v>
      </c>
      <c r="I117" s="9" t="s">
        <v>677</v>
      </c>
      <c r="J117" s="9">
        <v>110034.0</v>
      </c>
      <c r="K117" s="36" t="s">
        <v>687</v>
      </c>
      <c r="L117" s="9" t="s">
        <v>165</v>
      </c>
      <c r="M117" s="9" t="s">
        <v>229</v>
      </c>
      <c r="Q117" s="4">
        <v>0.0</v>
      </c>
      <c r="R117" s="4" t="s">
        <v>688</v>
      </c>
      <c r="S117" s="6">
        <v>45370.0</v>
      </c>
      <c r="T117" s="4">
        <v>1.0</v>
      </c>
      <c r="U117" s="4" t="s">
        <v>688</v>
      </c>
    </row>
    <row r="118">
      <c r="A118" s="4" t="s">
        <v>689</v>
      </c>
      <c r="B118" s="35">
        <v>45370.71451488426</v>
      </c>
      <c r="C118" s="9" t="s">
        <v>160</v>
      </c>
      <c r="D118" s="9" t="s">
        <v>27</v>
      </c>
      <c r="E118" s="4" t="s">
        <v>690</v>
      </c>
      <c r="F118" s="9" t="s">
        <v>624</v>
      </c>
      <c r="G118" s="9">
        <v>9.873080606E9</v>
      </c>
      <c r="H118" s="9" t="s">
        <v>44</v>
      </c>
      <c r="I118" s="9" t="s">
        <v>677</v>
      </c>
      <c r="J118" s="9">
        <v>110034.0</v>
      </c>
      <c r="K118" s="36" t="s">
        <v>691</v>
      </c>
      <c r="L118" s="9" t="s">
        <v>165</v>
      </c>
      <c r="M118" s="9" t="s">
        <v>229</v>
      </c>
      <c r="Q118" s="4">
        <v>0.0</v>
      </c>
      <c r="R118" s="4" t="s">
        <v>692</v>
      </c>
      <c r="S118" s="6">
        <v>45370.0</v>
      </c>
      <c r="T118" s="4">
        <v>1.0</v>
      </c>
      <c r="U118" s="4" t="s">
        <v>692</v>
      </c>
    </row>
    <row r="119">
      <c r="A119" s="4" t="s">
        <v>693</v>
      </c>
      <c r="B119" s="35">
        <v>45370.7156865625</v>
      </c>
      <c r="C119" s="9" t="s">
        <v>160</v>
      </c>
      <c r="D119" s="9" t="s">
        <v>27</v>
      </c>
      <c r="E119" s="4" t="s">
        <v>694</v>
      </c>
      <c r="F119" s="9" t="s">
        <v>695</v>
      </c>
      <c r="G119" s="9">
        <v>9.717152152E9</v>
      </c>
      <c r="H119" s="9" t="s">
        <v>44</v>
      </c>
      <c r="I119" s="9" t="s">
        <v>677</v>
      </c>
      <c r="J119" s="9">
        <v>110034.0</v>
      </c>
      <c r="K119" s="36" t="s">
        <v>696</v>
      </c>
      <c r="L119" s="9" t="s">
        <v>165</v>
      </c>
      <c r="M119" s="9" t="s">
        <v>229</v>
      </c>
      <c r="Q119" s="4">
        <v>0.0</v>
      </c>
      <c r="R119" s="4" t="s">
        <v>697</v>
      </c>
      <c r="S119" s="6">
        <v>45370.0</v>
      </c>
      <c r="T119" s="4">
        <v>1.0</v>
      </c>
      <c r="U119" s="4" t="s">
        <v>697</v>
      </c>
    </row>
    <row r="120">
      <c r="A120" s="4" t="s">
        <v>698</v>
      </c>
      <c r="B120" s="35">
        <v>45370.71711336805</v>
      </c>
      <c r="C120" s="9" t="s">
        <v>160</v>
      </c>
      <c r="D120" s="9" t="s">
        <v>27</v>
      </c>
      <c r="E120" s="4" t="s">
        <v>699</v>
      </c>
      <c r="F120" s="9" t="s">
        <v>700</v>
      </c>
      <c r="G120" s="9">
        <v>9.810260361E9</v>
      </c>
      <c r="H120" s="9" t="s">
        <v>44</v>
      </c>
      <c r="I120" s="9" t="s">
        <v>701</v>
      </c>
      <c r="J120" s="9">
        <v>110034.0</v>
      </c>
      <c r="K120" s="36" t="s">
        <v>702</v>
      </c>
      <c r="L120" s="9" t="s">
        <v>165</v>
      </c>
      <c r="M120" s="9" t="s">
        <v>229</v>
      </c>
      <c r="Q120" s="4">
        <v>0.0</v>
      </c>
      <c r="R120" s="4" t="s">
        <v>703</v>
      </c>
      <c r="S120" s="6">
        <v>45370.0</v>
      </c>
      <c r="T120" s="4">
        <v>1.0</v>
      </c>
      <c r="U120" s="4" t="s">
        <v>703</v>
      </c>
    </row>
    <row r="121">
      <c r="A121" s="4" t="s">
        <v>704</v>
      </c>
      <c r="B121" s="35">
        <v>45370.719370046296</v>
      </c>
      <c r="C121" s="9" t="s">
        <v>160</v>
      </c>
      <c r="D121" s="9" t="s">
        <v>27</v>
      </c>
      <c r="E121" s="4" t="s">
        <v>705</v>
      </c>
      <c r="F121" s="9" t="s">
        <v>199</v>
      </c>
      <c r="G121" s="9">
        <v>8.800111432E9</v>
      </c>
      <c r="H121" s="9" t="s">
        <v>44</v>
      </c>
      <c r="I121" s="9" t="s">
        <v>706</v>
      </c>
      <c r="J121" s="9">
        <v>110034.0</v>
      </c>
      <c r="K121" s="36" t="s">
        <v>707</v>
      </c>
      <c r="L121" s="9" t="s">
        <v>165</v>
      </c>
      <c r="M121" s="9" t="s">
        <v>708</v>
      </c>
      <c r="Q121" s="4">
        <v>0.0</v>
      </c>
      <c r="R121" s="4" t="s">
        <v>709</v>
      </c>
      <c r="S121" s="6">
        <v>45370.0</v>
      </c>
      <c r="T121" s="4">
        <v>1.0</v>
      </c>
      <c r="U121" s="4" t="s">
        <v>709</v>
      </c>
    </row>
    <row r="122">
      <c r="A122" s="4" t="s">
        <v>710</v>
      </c>
      <c r="B122" s="35">
        <v>45370.720319687505</v>
      </c>
      <c r="C122" s="9" t="s">
        <v>160</v>
      </c>
      <c r="D122" s="9" t="s">
        <v>27</v>
      </c>
      <c r="E122" s="4" t="s">
        <v>711</v>
      </c>
      <c r="F122" s="9" t="s">
        <v>712</v>
      </c>
      <c r="G122" s="9">
        <v>9.212267919E9</v>
      </c>
      <c r="H122" s="9" t="s">
        <v>44</v>
      </c>
      <c r="I122" s="9" t="s">
        <v>671</v>
      </c>
      <c r="J122" s="9">
        <v>110034.0</v>
      </c>
      <c r="K122" s="36" t="s">
        <v>713</v>
      </c>
      <c r="L122" s="9" t="s">
        <v>165</v>
      </c>
      <c r="M122" s="9" t="s">
        <v>633</v>
      </c>
      <c r="Q122" s="4">
        <v>0.0</v>
      </c>
      <c r="R122" s="4" t="s">
        <v>714</v>
      </c>
      <c r="S122" s="6">
        <v>45370.0</v>
      </c>
      <c r="T122" s="4">
        <v>1.0</v>
      </c>
      <c r="U122" s="4" t="s">
        <v>714</v>
      </c>
    </row>
    <row r="123">
      <c r="A123" s="4" t="s">
        <v>715</v>
      </c>
      <c r="B123" s="35">
        <v>45370.72197590278</v>
      </c>
      <c r="C123" s="9" t="s">
        <v>160</v>
      </c>
      <c r="D123" s="9" t="s">
        <v>27</v>
      </c>
      <c r="E123" s="4" t="s">
        <v>716</v>
      </c>
      <c r="F123" s="9" t="s">
        <v>717</v>
      </c>
      <c r="G123" s="9">
        <v>9.89174E9</v>
      </c>
      <c r="H123" s="9" t="s">
        <v>44</v>
      </c>
      <c r="I123" s="9" t="s">
        <v>706</v>
      </c>
      <c r="J123" s="9">
        <v>110034.0</v>
      </c>
      <c r="K123" s="36" t="s">
        <v>718</v>
      </c>
      <c r="L123" s="9" t="s">
        <v>165</v>
      </c>
      <c r="M123" s="9" t="s">
        <v>719</v>
      </c>
      <c r="Q123" s="4">
        <v>0.0</v>
      </c>
      <c r="R123" s="4" t="s">
        <v>720</v>
      </c>
      <c r="S123" s="6">
        <v>45370.0</v>
      </c>
      <c r="T123" s="4">
        <v>1.0</v>
      </c>
      <c r="U123" s="4" t="s">
        <v>720</v>
      </c>
    </row>
    <row r="124">
      <c r="A124" s="4" t="s">
        <v>721</v>
      </c>
      <c r="B124" s="35">
        <v>45370.72358318287</v>
      </c>
      <c r="C124" s="9" t="s">
        <v>722</v>
      </c>
      <c r="D124" s="9" t="s">
        <v>27</v>
      </c>
      <c r="E124" s="4" t="s">
        <v>369</v>
      </c>
      <c r="F124" s="9" t="s">
        <v>353</v>
      </c>
      <c r="G124" s="9">
        <v>8.860275183E9</v>
      </c>
      <c r="H124" s="9" t="s">
        <v>291</v>
      </c>
      <c r="I124" s="9" t="s">
        <v>292</v>
      </c>
      <c r="J124" s="9">
        <v>201002.0</v>
      </c>
      <c r="K124" s="36" t="s">
        <v>723</v>
      </c>
      <c r="L124" s="9" t="s">
        <v>235</v>
      </c>
      <c r="M124" s="9" t="s">
        <v>724</v>
      </c>
      <c r="P124" s="36" t="s">
        <v>725</v>
      </c>
      <c r="Q124" s="4">
        <v>0.0</v>
      </c>
      <c r="R124" s="4" t="s">
        <v>726</v>
      </c>
      <c r="S124" s="6">
        <v>45370.0</v>
      </c>
      <c r="T124" s="4">
        <v>1.0</v>
      </c>
      <c r="U124" s="4" t="s">
        <v>726</v>
      </c>
    </row>
    <row r="125">
      <c r="A125" s="4" t="s">
        <v>727</v>
      </c>
      <c r="B125" s="35">
        <v>45370.726586018514</v>
      </c>
      <c r="C125" s="9" t="s">
        <v>722</v>
      </c>
      <c r="D125" s="9" t="s">
        <v>27</v>
      </c>
      <c r="E125" s="4" t="s">
        <v>728</v>
      </c>
      <c r="F125" s="9" t="s">
        <v>729</v>
      </c>
      <c r="G125" s="9">
        <v>9.540088466E9</v>
      </c>
      <c r="H125" s="9" t="s">
        <v>291</v>
      </c>
      <c r="I125" s="9" t="s">
        <v>730</v>
      </c>
      <c r="J125" s="9">
        <v>201002.0</v>
      </c>
      <c r="K125" s="36" t="s">
        <v>731</v>
      </c>
      <c r="L125" s="9" t="s">
        <v>165</v>
      </c>
      <c r="M125" s="9" t="s">
        <v>732</v>
      </c>
      <c r="P125" s="36" t="s">
        <v>733</v>
      </c>
      <c r="Q125" s="4">
        <v>0.0</v>
      </c>
      <c r="R125" s="4" t="s">
        <v>734</v>
      </c>
      <c r="S125" s="6">
        <v>45370.0</v>
      </c>
      <c r="T125" s="4">
        <v>1.0</v>
      </c>
      <c r="U125" s="4" t="s">
        <v>734</v>
      </c>
    </row>
    <row r="126">
      <c r="A126" s="4" t="s">
        <v>735</v>
      </c>
      <c r="B126" s="35">
        <v>45370.727047719905</v>
      </c>
      <c r="C126" s="9" t="s">
        <v>160</v>
      </c>
      <c r="D126" s="9" t="s">
        <v>27</v>
      </c>
      <c r="E126" s="4" t="s">
        <v>736</v>
      </c>
      <c r="F126" s="9" t="s">
        <v>737</v>
      </c>
      <c r="G126" s="9">
        <v>9.873682888E9</v>
      </c>
      <c r="H126" s="9" t="s">
        <v>44</v>
      </c>
      <c r="I126" s="9" t="s">
        <v>738</v>
      </c>
      <c r="J126" s="9">
        <v>110085.0</v>
      </c>
      <c r="K126" s="36" t="s">
        <v>739</v>
      </c>
      <c r="L126" s="9" t="s">
        <v>165</v>
      </c>
      <c r="M126" s="9" t="s">
        <v>229</v>
      </c>
      <c r="Q126" s="4">
        <v>0.0</v>
      </c>
      <c r="R126" s="4" t="s">
        <v>740</v>
      </c>
      <c r="S126" s="6">
        <v>45370.0</v>
      </c>
      <c r="T126" s="4">
        <v>1.0</v>
      </c>
      <c r="U126" s="4" t="s">
        <v>740</v>
      </c>
    </row>
    <row r="127">
      <c r="A127" s="4" t="s">
        <v>741</v>
      </c>
      <c r="B127" s="35">
        <v>45370.729629270834</v>
      </c>
      <c r="C127" s="9" t="s">
        <v>722</v>
      </c>
      <c r="D127" s="9" t="s">
        <v>27</v>
      </c>
      <c r="E127" s="4" t="s">
        <v>742</v>
      </c>
      <c r="F127" s="9" t="s">
        <v>743</v>
      </c>
      <c r="G127" s="9">
        <v>9.810400065E9</v>
      </c>
      <c r="H127" s="9" t="s">
        <v>291</v>
      </c>
      <c r="I127" s="9" t="s">
        <v>744</v>
      </c>
      <c r="J127" s="9">
        <v>201002.0</v>
      </c>
      <c r="K127" s="36" t="s">
        <v>745</v>
      </c>
      <c r="L127" s="9" t="s">
        <v>165</v>
      </c>
      <c r="M127" s="9" t="s">
        <v>746</v>
      </c>
      <c r="Q127" s="4">
        <v>0.0</v>
      </c>
      <c r="R127" s="4" t="s">
        <v>747</v>
      </c>
      <c r="S127" s="6">
        <v>45370.0</v>
      </c>
      <c r="T127" s="4">
        <v>1.0</v>
      </c>
      <c r="U127" s="4" t="s">
        <v>747</v>
      </c>
    </row>
    <row r="128">
      <c r="A128" s="4" t="s">
        <v>748</v>
      </c>
      <c r="B128" s="35">
        <v>45370.73558756945</v>
      </c>
      <c r="C128" s="9" t="s">
        <v>722</v>
      </c>
      <c r="D128" s="9" t="s">
        <v>27</v>
      </c>
      <c r="E128" s="4" t="s">
        <v>749</v>
      </c>
      <c r="F128" s="9" t="s">
        <v>749</v>
      </c>
      <c r="G128" s="9">
        <v>9.717258354E9</v>
      </c>
      <c r="H128" s="9" t="s">
        <v>291</v>
      </c>
      <c r="I128" s="9" t="s">
        <v>750</v>
      </c>
      <c r="J128" s="9">
        <v>201003.0</v>
      </c>
      <c r="K128" s="36" t="s">
        <v>751</v>
      </c>
      <c r="L128" s="9" t="s">
        <v>235</v>
      </c>
      <c r="M128" s="9" t="s">
        <v>752</v>
      </c>
      <c r="Q128" s="4">
        <v>0.0</v>
      </c>
      <c r="R128" s="4" t="s">
        <v>753</v>
      </c>
      <c r="S128" s="6">
        <v>45370.0</v>
      </c>
      <c r="T128" s="4">
        <v>1.0</v>
      </c>
      <c r="U128" s="4" t="s">
        <v>753</v>
      </c>
    </row>
    <row r="129">
      <c r="A129" s="4" t="s">
        <v>754</v>
      </c>
      <c r="B129" s="35">
        <v>45371.503659594906</v>
      </c>
      <c r="C129" s="9" t="s">
        <v>568</v>
      </c>
      <c r="D129" s="9" t="s">
        <v>27</v>
      </c>
      <c r="E129" s="4" t="s">
        <v>755</v>
      </c>
      <c r="F129" s="9" t="s">
        <v>756</v>
      </c>
      <c r="G129" s="9">
        <v>9.810032447E9</v>
      </c>
      <c r="H129" s="9" t="s">
        <v>44</v>
      </c>
      <c r="I129" s="9" t="s">
        <v>757</v>
      </c>
      <c r="J129" s="9">
        <v>110092.0</v>
      </c>
      <c r="K129" s="36" t="s">
        <v>758</v>
      </c>
      <c r="L129" s="9" t="s">
        <v>165</v>
      </c>
      <c r="M129" s="9" t="s">
        <v>759</v>
      </c>
      <c r="Q129" s="4">
        <v>0.0</v>
      </c>
      <c r="R129" s="4" t="s">
        <v>760</v>
      </c>
      <c r="S129" s="6">
        <v>45371.0</v>
      </c>
      <c r="T129" s="4">
        <v>1.0</v>
      </c>
      <c r="U129" s="4" t="s">
        <v>760</v>
      </c>
    </row>
    <row r="130">
      <c r="A130" s="4" t="s">
        <v>761</v>
      </c>
      <c r="B130" s="35">
        <v>45371.506674143515</v>
      </c>
      <c r="C130" s="9" t="s">
        <v>568</v>
      </c>
      <c r="D130" s="9" t="s">
        <v>147</v>
      </c>
      <c r="E130" s="4" t="s">
        <v>40</v>
      </c>
      <c r="N130" s="9" t="s">
        <v>762</v>
      </c>
      <c r="O130" s="9" t="s">
        <v>757</v>
      </c>
      <c r="Q130" s="4">
        <v>0.0</v>
      </c>
      <c r="R130" s="4" t="s">
        <v>762</v>
      </c>
      <c r="S130" s="6">
        <v>45371.0</v>
      </c>
      <c r="T130" s="4">
        <v>1.0</v>
      </c>
      <c r="U130" s="4"/>
    </row>
    <row r="131">
      <c r="A131" s="4" t="s">
        <v>763</v>
      </c>
      <c r="B131" s="35">
        <v>45371.526745069445</v>
      </c>
      <c r="C131" s="9" t="s">
        <v>160</v>
      </c>
      <c r="D131" s="9" t="s">
        <v>27</v>
      </c>
      <c r="E131" s="4" t="s">
        <v>764</v>
      </c>
      <c r="F131" s="9" t="s">
        <v>765</v>
      </c>
      <c r="G131" s="9">
        <v>9.868238075E9</v>
      </c>
      <c r="H131" s="9" t="s">
        <v>44</v>
      </c>
      <c r="I131" s="9" t="s">
        <v>757</v>
      </c>
      <c r="J131" s="9">
        <v>110092.0</v>
      </c>
      <c r="K131" s="36" t="s">
        <v>766</v>
      </c>
      <c r="L131" s="9" t="s">
        <v>165</v>
      </c>
      <c r="M131" s="9" t="s">
        <v>767</v>
      </c>
      <c r="Q131" s="4">
        <v>0.0</v>
      </c>
      <c r="R131" s="4" t="s">
        <v>768</v>
      </c>
      <c r="S131" s="6">
        <v>45371.0</v>
      </c>
      <c r="T131" s="4">
        <v>1.0</v>
      </c>
      <c r="U131" s="4" t="s">
        <v>768</v>
      </c>
    </row>
    <row r="132">
      <c r="A132" s="4" t="s">
        <v>769</v>
      </c>
      <c r="B132" s="35">
        <v>45371.54536523148</v>
      </c>
      <c r="C132" s="9" t="s">
        <v>568</v>
      </c>
      <c r="D132" s="9" t="s">
        <v>147</v>
      </c>
      <c r="E132" s="4" t="s">
        <v>40</v>
      </c>
      <c r="N132" s="9" t="s">
        <v>770</v>
      </c>
      <c r="O132" s="9" t="s">
        <v>757</v>
      </c>
      <c r="Q132" s="4">
        <v>0.0</v>
      </c>
      <c r="R132" s="4" t="s">
        <v>770</v>
      </c>
      <c r="S132" s="6">
        <v>45371.0</v>
      </c>
      <c r="T132" s="4">
        <v>1.0</v>
      </c>
      <c r="U132" s="4"/>
    </row>
    <row r="133">
      <c r="A133" s="4" t="s">
        <v>771</v>
      </c>
      <c r="B133" s="35">
        <v>45371.54742967593</v>
      </c>
      <c r="C133" s="9" t="s">
        <v>722</v>
      </c>
      <c r="D133" s="9" t="s">
        <v>27</v>
      </c>
      <c r="E133" s="4" t="s">
        <v>772</v>
      </c>
      <c r="F133" s="9" t="s">
        <v>773</v>
      </c>
      <c r="G133" s="9">
        <v>9.899986661E9</v>
      </c>
      <c r="H133" s="9" t="s">
        <v>44</v>
      </c>
      <c r="I133" s="9" t="s">
        <v>757</v>
      </c>
      <c r="J133" s="9">
        <v>110092.0</v>
      </c>
      <c r="K133" s="36" t="s">
        <v>774</v>
      </c>
      <c r="L133" s="9" t="s">
        <v>165</v>
      </c>
      <c r="M133" s="9" t="s">
        <v>775</v>
      </c>
      <c r="Q133" s="4">
        <v>0.0</v>
      </c>
      <c r="R133" s="4" t="s">
        <v>776</v>
      </c>
      <c r="S133" s="6">
        <v>45371.0</v>
      </c>
      <c r="T133" s="4">
        <v>1.0</v>
      </c>
      <c r="U133" s="4" t="s">
        <v>776</v>
      </c>
    </row>
    <row r="134">
      <c r="A134" s="4" t="s">
        <v>777</v>
      </c>
      <c r="B134" s="35">
        <v>45371.55803664352</v>
      </c>
      <c r="C134" s="9" t="s">
        <v>568</v>
      </c>
      <c r="D134" s="9" t="s">
        <v>27</v>
      </c>
      <c r="E134" s="4" t="s">
        <v>778</v>
      </c>
      <c r="F134" s="9" t="s">
        <v>779</v>
      </c>
      <c r="G134" s="9">
        <v>9.818775936E9</v>
      </c>
      <c r="H134" s="9" t="s">
        <v>44</v>
      </c>
      <c r="I134" s="9" t="s">
        <v>757</v>
      </c>
      <c r="J134" s="9">
        <v>110092.0</v>
      </c>
      <c r="K134" s="36" t="s">
        <v>780</v>
      </c>
      <c r="L134" s="9" t="s">
        <v>165</v>
      </c>
      <c r="M134" s="9" t="s">
        <v>781</v>
      </c>
      <c r="Q134" s="4">
        <v>0.0</v>
      </c>
      <c r="R134" s="4" t="s">
        <v>782</v>
      </c>
      <c r="S134" s="6">
        <v>45371.0</v>
      </c>
      <c r="T134" s="4">
        <v>1.0</v>
      </c>
      <c r="U134" s="4" t="s">
        <v>782</v>
      </c>
    </row>
    <row r="135">
      <c r="A135" s="4" t="s">
        <v>783</v>
      </c>
      <c r="B135" s="35">
        <v>45371.563119548606</v>
      </c>
      <c r="C135" s="9" t="s">
        <v>568</v>
      </c>
      <c r="D135" s="9" t="s">
        <v>147</v>
      </c>
      <c r="E135" s="4" t="s">
        <v>40</v>
      </c>
      <c r="N135" s="9" t="s">
        <v>784</v>
      </c>
      <c r="O135" s="9" t="s">
        <v>757</v>
      </c>
      <c r="Q135" s="4">
        <v>0.0</v>
      </c>
      <c r="R135" s="4" t="s">
        <v>784</v>
      </c>
      <c r="S135" s="6">
        <v>45371.0</v>
      </c>
      <c r="T135" s="4">
        <v>1.0</v>
      </c>
      <c r="U135" s="4"/>
    </row>
    <row r="136">
      <c r="A136" s="4" t="s">
        <v>785</v>
      </c>
      <c r="B136" s="35">
        <v>45371.57411180556</v>
      </c>
      <c r="C136" s="9" t="s">
        <v>722</v>
      </c>
      <c r="D136" s="9" t="s">
        <v>27</v>
      </c>
      <c r="E136" s="4" t="s">
        <v>786</v>
      </c>
      <c r="F136" s="9" t="s">
        <v>787</v>
      </c>
      <c r="G136" s="9">
        <v>9.873202153E9</v>
      </c>
      <c r="H136" s="9" t="s">
        <v>44</v>
      </c>
      <c r="I136" s="9" t="s">
        <v>788</v>
      </c>
      <c r="J136" s="9">
        <v>110092.0</v>
      </c>
      <c r="K136" s="36" t="s">
        <v>789</v>
      </c>
      <c r="L136" s="9" t="s">
        <v>165</v>
      </c>
      <c r="M136" s="9" t="s">
        <v>790</v>
      </c>
      <c r="Q136" s="4">
        <v>0.0</v>
      </c>
      <c r="R136" s="4" t="s">
        <v>791</v>
      </c>
      <c r="S136" s="6">
        <v>45371.0</v>
      </c>
      <c r="T136" s="4">
        <v>1.0</v>
      </c>
      <c r="U136" s="4" t="s">
        <v>791</v>
      </c>
    </row>
    <row r="137">
      <c r="A137" s="4" t="s">
        <v>792</v>
      </c>
      <c r="B137" s="35">
        <v>45371.60847679398</v>
      </c>
      <c r="C137" s="9" t="s">
        <v>568</v>
      </c>
      <c r="D137" s="9" t="s">
        <v>27</v>
      </c>
      <c r="E137" s="4" t="s">
        <v>793</v>
      </c>
      <c r="F137" s="9" t="s">
        <v>794</v>
      </c>
      <c r="G137" s="9">
        <v>9.971140334E9</v>
      </c>
      <c r="H137" s="9" t="s">
        <v>44</v>
      </c>
      <c r="I137" s="9" t="s">
        <v>757</v>
      </c>
      <c r="J137" s="9">
        <v>110092.0</v>
      </c>
      <c r="K137" s="36" t="s">
        <v>795</v>
      </c>
      <c r="L137" s="9" t="s">
        <v>165</v>
      </c>
      <c r="M137" s="9" t="s">
        <v>796</v>
      </c>
      <c r="Q137" s="4">
        <v>0.0</v>
      </c>
      <c r="R137" s="4" t="s">
        <v>797</v>
      </c>
      <c r="S137" s="6">
        <v>45371.0</v>
      </c>
      <c r="T137" s="4">
        <v>1.0</v>
      </c>
      <c r="U137" s="4" t="s">
        <v>797</v>
      </c>
    </row>
    <row r="138">
      <c r="A138" s="4" t="s">
        <v>798</v>
      </c>
      <c r="B138" s="35">
        <v>45371.61834836805</v>
      </c>
      <c r="C138" s="9" t="s">
        <v>160</v>
      </c>
      <c r="D138" s="9" t="s">
        <v>27</v>
      </c>
      <c r="E138" s="4" t="s">
        <v>799</v>
      </c>
      <c r="F138" s="9" t="s">
        <v>436</v>
      </c>
      <c r="G138" s="9">
        <v>9.899998769E9</v>
      </c>
      <c r="H138" s="9" t="s">
        <v>44</v>
      </c>
      <c r="I138" s="9" t="s">
        <v>757</v>
      </c>
      <c r="J138" s="9">
        <v>110092.0</v>
      </c>
      <c r="K138" s="36" t="s">
        <v>800</v>
      </c>
      <c r="L138" s="9" t="s">
        <v>165</v>
      </c>
      <c r="M138" s="9" t="s">
        <v>801</v>
      </c>
      <c r="Q138" s="4">
        <v>0.0</v>
      </c>
      <c r="R138" s="4" t="s">
        <v>802</v>
      </c>
      <c r="S138" s="6">
        <v>45371.0</v>
      </c>
      <c r="T138" s="4">
        <v>1.0</v>
      </c>
      <c r="U138" s="4" t="s">
        <v>802</v>
      </c>
    </row>
    <row r="139">
      <c r="A139" s="4" t="s">
        <v>803</v>
      </c>
      <c r="B139" s="35">
        <v>45371.61950039351</v>
      </c>
      <c r="C139" s="9" t="s">
        <v>722</v>
      </c>
      <c r="D139" s="9" t="s">
        <v>27</v>
      </c>
      <c r="E139" s="4" t="s">
        <v>804</v>
      </c>
      <c r="F139" s="9" t="s">
        <v>805</v>
      </c>
      <c r="G139" s="9">
        <v>9.999733362E9</v>
      </c>
      <c r="H139" s="9" t="s">
        <v>44</v>
      </c>
      <c r="I139" s="9" t="s">
        <v>788</v>
      </c>
      <c r="J139" s="9">
        <v>110092.0</v>
      </c>
      <c r="K139" s="36" t="s">
        <v>806</v>
      </c>
      <c r="L139" s="9" t="s">
        <v>235</v>
      </c>
      <c r="M139" s="9" t="s">
        <v>807</v>
      </c>
      <c r="Q139" s="4">
        <v>0.0</v>
      </c>
      <c r="R139" s="4" t="s">
        <v>808</v>
      </c>
      <c r="S139" s="6">
        <v>45371.0</v>
      </c>
      <c r="T139" s="4">
        <v>1.0</v>
      </c>
      <c r="U139" s="4" t="s">
        <v>808</v>
      </c>
    </row>
    <row r="140">
      <c r="A140" s="4" t="s">
        <v>809</v>
      </c>
      <c r="B140" s="35">
        <v>45371.62153172454</v>
      </c>
      <c r="C140" s="9" t="s">
        <v>568</v>
      </c>
      <c r="D140" s="9" t="s">
        <v>147</v>
      </c>
      <c r="E140" s="4" t="s">
        <v>40</v>
      </c>
      <c r="N140" s="9" t="s">
        <v>810</v>
      </c>
      <c r="O140" s="9" t="s">
        <v>757</v>
      </c>
      <c r="Q140" s="4">
        <v>0.0</v>
      </c>
      <c r="R140" s="4" t="s">
        <v>810</v>
      </c>
      <c r="S140" s="6">
        <v>45371.0</v>
      </c>
      <c r="T140" s="4">
        <v>1.0</v>
      </c>
      <c r="U140" s="4"/>
    </row>
    <row r="141">
      <c r="A141" s="4" t="s">
        <v>811</v>
      </c>
      <c r="B141" s="35">
        <v>45371.639923124996</v>
      </c>
      <c r="C141" s="9" t="s">
        <v>568</v>
      </c>
      <c r="D141" s="9" t="s">
        <v>27</v>
      </c>
      <c r="E141" s="4" t="s">
        <v>812</v>
      </c>
      <c r="F141" s="9" t="s">
        <v>813</v>
      </c>
      <c r="G141" s="9">
        <v>9.811077512E9</v>
      </c>
      <c r="H141" s="9" t="s">
        <v>44</v>
      </c>
      <c r="I141" s="9" t="s">
        <v>757</v>
      </c>
      <c r="J141" s="9">
        <v>110092.0</v>
      </c>
      <c r="K141" s="36" t="s">
        <v>814</v>
      </c>
      <c r="L141" s="9" t="s">
        <v>165</v>
      </c>
      <c r="M141" s="9" t="s">
        <v>815</v>
      </c>
      <c r="Q141" s="4">
        <v>0.0</v>
      </c>
      <c r="R141" s="4" t="s">
        <v>816</v>
      </c>
      <c r="S141" s="6">
        <v>45371.0</v>
      </c>
      <c r="T141" s="4">
        <v>1.0</v>
      </c>
      <c r="U141" s="4" t="s">
        <v>816</v>
      </c>
    </row>
    <row r="142">
      <c r="A142" s="4" t="s">
        <v>817</v>
      </c>
      <c r="B142" s="35">
        <v>45371.649757499996</v>
      </c>
      <c r="C142" s="9" t="s">
        <v>722</v>
      </c>
      <c r="D142" s="9" t="s">
        <v>27</v>
      </c>
      <c r="E142" s="4" t="s">
        <v>818</v>
      </c>
      <c r="F142" s="9" t="s">
        <v>819</v>
      </c>
      <c r="G142" s="9">
        <v>9.8189293E9</v>
      </c>
      <c r="H142" s="9" t="s">
        <v>44</v>
      </c>
      <c r="I142" s="9" t="s">
        <v>788</v>
      </c>
      <c r="J142" s="9">
        <v>110092.0</v>
      </c>
      <c r="K142" s="36" t="s">
        <v>820</v>
      </c>
      <c r="L142" s="9" t="s">
        <v>165</v>
      </c>
      <c r="M142" s="9" t="s">
        <v>821</v>
      </c>
      <c r="Q142" s="4">
        <v>0.0</v>
      </c>
      <c r="R142" s="4" t="s">
        <v>822</v>
      </c>
      <c r="S142" s="6">
        <v>45371.0</v>
      </c>
      <c r="T142" s="4">
        <v>1.0</v>
      </c>
      <c r="U142" s="4" t="s">
        <v>822</v>
      </c>
    </row>
    <row r="143">
      <c r="A143" s="4" t="s">
        <v>823</v>
      </c>
      <c r="B143" s="35">
        <v>45371.66695932871</v>
      </c>
      <c r="C143" s="9" t="s">
        <v>160</v>
      </c>
      <c r="D143" s="9" t="s">
        <v>27</v>
      </c>
      <c r="E143" s="4" t="s">
        <v>824</v>
      </c>
      <c r="F143" s="9" t="s">
        <v>825</v>
      </c>
      <c r="G143" s="9">
        <v>9.899684875E9</v>
      </c>
      <c r="H143" s="9" t="s">
        <v>44</v>
      </c>
      <c r="I143" s="9" t="s">
        <v>757</v>
      </c>
      <c r="J143" s="9">
        <v>110092.0</v>
      </c>
      <c r="K143" s="36" t="s">
        <v>826</v>
      </c>
      <c r="L143" s="9" t="s">
        <v>165</v>
      </c>
      <c r="M143" s="9" t="s">
        <v>229</v>
      </c>
      <c r="Q143" s="4">
        <v>0.0</v>
      </c>
      <c r="R143" s="4" t="s">
        <v>827</v>
      </c>
      <c r="S143" s="6">
        <v>45371.0</v>
      </c>
      <c r="T143" s="4">
        <v>1.0</v>
      </c>
      <c r="U143" s="4" t="s">
        <v>827</v>
      </c>
    </row>
    <row r="144">
      <c r="A144" s="4" t="s">
        <v>828</v>
      </c>
      <c r="B144" s="35">
        <v>45371.669607627315</v>
      </c>
      <c r="C144" s="9" t="s">
        <v>160</v>
      </c>
      <c r="D144" s="9" t="s">
        <v>27</v>
      </c>
      <c r="E144" s="4" t="s">
        <v>829</v>
      </c>
      <c r="F144" s="9" t="s">
        <v>830</v>
      </c>
      <c r="G144" s="9">
        <v>9.811059361E9</v>
      </c>
      <c r="H144" s="9" t="s">
        <v>44</v>
      </c>
      <c r="I144" s="9" t="s">
        <v>757</v>
      </c>
      <c r="J144" s="9">
        <v>110092.0</v>
      </c>
      <c r="K144" s="36" t="s">
        <v>831</v>
      </c>
      <c r="L144" s="9" t="s">
        <v>165</v>
      </c>
      <c r="M144" s="9" t="s">
        <v>832</v>
      </c>
      <c r="Q144" s="4">
        <v>0.0</v>
      </c>
      <c r="R144" s="4" t="s">
        <v>833</v>
      </c>
      <c r="S144" s="6">
        <v>45371.0</v>
      </c>
      <c r="T144" s="4">
        <v>1.0</v>
      </c>
      <c r="U144" s="4" t="s">
        <v>833</v>
      </c>
    </row>
    <row r="145">
      <c r="A145" s="4" t="s">
        <v>834</v>
      </c>
      <c r="B145" s="35">
        <v>45371.67537869213</v>
      </c>
      <c r="C145" s="9" t="s">
        <v>722</v>
      </c>
      <c r="D145" s="9" t="s">
        <v>27</v>
      </c>
      <c r="E145" s="4" t="s">
        <v>835</v>
      </c>
      <c r="F145" s="9" t="s">
        <v>836</v>
      </c>
      <c r="G145" s="9">
        <v>9.811265074E9</v>
      </c>
      <c r="H145" s="9" t="s">
        <v>44</v>
      </c>
      <c r="I145" s="9" t="s">
        <v>788</v>
      </c>
      <c r="J145" s="9">
        <v>110092.0</v>
      </c>
      <c r="K145" s="36" t="s">
        <v>837</v>
      </c>
      <c r="L145" s="9" t="s">
        <v>165</v>
      </c>
      <c r="M145" s="9" t="s">
        <v>838</v>
      </c>
      <c r="Q145" s="4">
        <v>0.0</v>
      </c>
      <c r="R145" s="4" t="s">
        <v>839</v>
      </c>
      <c r="S145" s="6">
        <v>45371.0</v>
      </c>
      <c r="T145" s="4">
        <v>1.0</v>
      </c>
      <c r="U145" s="4" t="s">
        <v>839</v>
      </c>
    </row>
    <row r="146">
      <c r="A146" s="4" t="s">
        <v>840</v>
      </c>
      <c r="B146" s="35">
        <v>45371.699453946756</v>
      </c>
      <c r="C146" s="9" t="s">
        <v>722</v>
      </c>
      <c r="D146" s="9" t="s">
        <v>27</v>
      </c>
      <c r="E146" s="4" t="s">
        <v>841</v>
      </c>
      <c r="F146" s="9" t="s">
        <v>842</v>
      </c>
      <c r="G146" s="9">
        <v>9.56064511E9</v>
      </c>
      <c r="H146" s="9" t="s">
        <v>44</v>
      </c>
      <c r="I146" s="9" t="s">
        <v>788</v>
      </c>
      <c r="J146" s="9">
        <v>110092.0</v>
      </c>
      <c r="K146" s="36" t="s">
        <v>843</v>
      </c>
      <c r="L146" s="9" t="s">
        <v>165</v>
      </c>
      <c r="M146" s="9" t="s">
        <v>844</v>
      </c>
      <c r="Q146" s="4">
        <v>0.0</v>
      </c>
      <c r="R146" s="4" t="s">
        <v>845</v>
      </c>
      <c r="S146" s="6">
        <v>45371.0</v>
      </c>
      <c r="T146" s="4">
        <v>1.0</v>
      </c>
      <c r="U146" s="4" t="s">
        <v>845</v>
      </c>
    </row>
    <row r="147">
      <c r="A147" s="4" t="s">
        <v>846</v>
      </c>
      <c r="B147" s="35">
        <v>45371.69962175926</v>
      </c>
      <c r="C147" s="9" t="s">
        <v>568</v>
      </c>
      <c r="D147" s="9" t="s">
        <v>27</v>
      </c>
      <c r="E147" s="4" t="s">
        <v>847</v>
      </c>
      <c r="F147" s="9" t="s">
        <v>848</v>
      </c>
      <c r="G147" s="9">
        <v>9.711727959E9</v>
      </c>
      <c r="H147" s="9" t="s">
        <v>44</v>
      </c>
      <c r="I147" s="9" t="s">
        <v>757</v>
      </c>
      <c r="J147" s="9">
        <v>110092.0</v>
      </c>
      <c r="K147" s="36" t="s">
        <v>849</v>
      </c>
      <c r="L147" s="9" t="s">
        <v>235</v>
      </c>
      <c r="M147" s="9" t="s">
        <v>850</v>
      </c>
      <c r="Q147" s="4">
        <v>0.0</v>
      </c>
      <c r="R147" s="4" t="s">
        <v>851</v>
      </c>
      <c r="S147" s="6">
        <v>45371.0</v>
      </c>
      <c r="T147" s="4">
        <v>1.0</v>
      </c>
      <c r="U147" s="4" t="s">
        <v>851</v>
      </c>
    </row>
    <row r="148">
      <c r="A148" s="4" t="s">
        <v>852</v>
      </c>
      <c r="B148" s="35">
        <v>45371.7055441088</v>
      </c>
      <c r="C148" s="9" t="s">
        <v>568</v>
      </c>
      <c r="D148" s="9" t="s">
        <v>27</v>
      </c>
      <c r="E148" s="4" t="s">
        <v>853</v>
      </c>
      <c r="F148" s="9" t="s">
        <v>854</v>
      </c>
      <c r="G148" s="9">
        <v>9.91126519E9</v>
      </c>
      <c r="H148" s="9" t="s">
        <v>44</v>
      </c>
      <c r="I148" s="9" t="s">
        <v>757</v>
      </c>
      <c r="J148" s="9">
        <v>110092.0</v>
      </c>
      <c r="K148" s="36" t="s">
        <v>855</v>
      </c>
      <c r="L148" s="9" t="s">
        <v>165</v>
      </c>
      <c r="M148" s="9" t="s">
        <v>856</v>
      </c>
      <c r="Q148" s="4">
        <v>0.0</v>
      </c>
      <c r="R148" s="4" t="s">
        <v>857</v>
      </c>
      <c r="S148" s="6">
        <v>45371.0</v>
      </c>
      <c r="T148" s="4">
        <v>1.0</v>
      </c>
      <c r="U148" s="4" t="s">
        <v>857</v>
      </c>
    </row>
    <row r="149">
      <c r="A149" s="4" t="s">
        <v>858</v>
      </c>
      <c r="B149" s="35">
        <v>45371.70746280093</v>
      </c>
      <c r="C149" s="9" t="s">
        <v>160</v>
      </c>
      <c r="D149" s="9" t="s">
        <v>27</v>
      </c>
      <c r="E149" s="4" t="s">
        <v>859</v>
      </c>
      <c r="F149" s="9" t="s">
        <v>860</v>
      </c>
      <c r="G149" s="9">
        <v>9.582493989E9</v>
      </c>
      <c r="H149" s="9" t="s">
        <v>44</v>
      </c>
      <c r="I149" s="9" t="s">
        <v>757</v>
      </c>
      <c r="J149" s="9">
        <v>110092.0</v>
      </c>
      <c r="K149" s="36" t="s">
        <v>861</v>
      </c>
      <c r="L149" s="9" t="s">
        <v>165</v>
      </c>
      <c r="M149" s="9" t="s">
        <v>862</v>
      </c>
      <c r="Q149" s="4">
        <v>0.0</v>
      </c>
      <c r="R149" s="4" t="s">
        <v>863</v>
      </c>
      <c r="S149" s="6">
        <v>45371.0</v>
      </c>
      <c r="T149" s="4">
        <v>1.0</v>
      </c>
      <c r="U149" s="4" t="s">
        <v>863</v>
      </c>
    </row>
    <row r="150">
      <c r="A150" s="4" t="s">
        <v>864</v>
      </c>
      <c r="B150" s="35">
        <v>45371.7089965162</v>
      </c>
      <c r="C150" s="9" t="s">
        <v>722</v>
      </c>
      <c r="D150" s="9" t="s">
        <v>27</v>
      </c>
      <c r="E150" s="4" t="s">
        <v>865</v>
      </c>
      <c r="F150" s="9" t="s">
        <v>866</v>
      </c>
      <c r="G150" s="9">
        <v>9.999767974E9</v>
      </c>
      <c r="H150" s="9" t="s">
        <v>44</v>
      </c>
      <c r="I150" s="9" t="s">
        <v>788</v>
      </c>
      <c r="J150" s="9">
        <v>110092.0</v>
      </c>
      <c r="K150" s="36" t="s">
        <v>867</v>
      </c>
      <c r="L150" s="9" t="s">
        <v>165</v>
      </c>
      <c r="M150" s="9" t="s">
        <v>868</v>
      </c>
      <c r="Q150" s="4">
        <v>0.0</v>
      </c>
      <c r="R150" s="4" t="s">
        <v>869</v>
      </c>
      <c r="S150" s="6">
        <v>45371.0</v>
      </c>
      <c r="T150" s="4">
        <v>1.0</v>
      </c>
      <c r="U150" s="4" t="s">
        <v>869</v>
      </c>
    </row>
    <row r="151">
      <c r="A151" s="4" t="s">
        <v>870</v>
      </c>
      <c r="B151" s="35">
        <v>45371.71323393518</v>
      </c>
      <c r="C151" s="9" t="s">
        <v>568</v>
      </c>
      <c r="D151" s="9" t="s">
        <v>27</v>
      </c>
      <c r="E151" s="4" t="s">
        <v>871</v>
      </c>
      <c r="F151" s="9" t="s">
        <v>872</v>
      </c>
      <c r="G151" s="9">
        <v>9.811122517E9</v>
      </c>
      <c r="H151" s="9" t="s">
        <v>44</v>
      </c>
      <c r="I151" s="9" t="s">
        <v>757</v>
      </c>
      <c r="J151" s="9">
        <v>110092.0</v>
      </c>
      <c r="K151" s="36" t="s">
        <v>873</v>
      </c>
      <c r="L151" s="9" t="s">
        <v>235</v>
      </c>
      <c r="M151" s="9" t="s">
        <v>260</v>
      </c>
      <c r="Q151" s="4">
        <v>0.0</v>
      </c>
      <c r="R151" s="4" t="s">
        <v>874</v>
      </c>
      <c r="S151" s="6">
        <v>45371.0</v>
      </c>
      <c r="T151" s="4">
        <v>1.0</v>
      </c>
      <c r="U151" s="4" t="s">
        <v>874</v>
      </c>
    </row>
    <row r="152">
      <c r="A152" s="4" t="s">
        <v>875</v>
      </c>
      <c r="B152" s="35">
        <v>45371.71547196759</v>
      </c>
      <c r="C152" s="9" t="s">
        <v>160</v>
      </c>
      <c r="D152" s="9" t="s">
        <v>27</v>
      </c>
      <c r="E152" s="4" t="s">
        <v>876</v>
      </c>
      <c r="F152" s="9" t="s">
        <v>877</v>
      </c>
      <c r="G152" s="9">
        <v>9.911882223E9</v>
      </c>
      <c r="H152" s="9" t="s">
        <v>44</v>
      </c>
      <c r="I152" s="9" t="s">
        <v>757</v>
      </c>
      <c r="J152" s="9">
        <v>110092.0</v>
      </c>
      <c r="K152" s="36" t="s">
        <v>878</v>
      </c>
      <c r="L152" s="9" t="s">
        <v>165</v>
      </c>
      <c r="M152" s="9" t="s">
        <v>879</v>
      </c>
      <c r="Q152" s="4">
        <v>0.0</v>
      </c>
      <c r="R152" s="4" t="s">
        <v>880</v>
      </c>
      <c r="S152" s="6">
        <v>45371.0</v>
      </c>
      <c r="T152" s="4">
        <v>1.0</v>
      </c>
      <c r="U152" s="4" t="s">
        <v>880</v>
      </c>
    </row>
    <row r="153">
      <c r="A153" s="4" t="s">
        <v>881</v>
      </c>
      <c r="B153" s="35">
        <v>45371.72158247685</v>
      </c>
      <c r="C153" s="9" t="s">
        <v>568</v>
      </c>
      <c r="D153" s="9" t="s">
        <v>27</v>
      </c>
      <c r="E153" s="4" t="s">
        <v>882</v>
      </c>
      <c r="F153" s="9" t="s">
        <v>883</v>
      </c>
      <c r="G153" s="9">
        <v>9.810792969E9</v>
      </c>
      <c r="H153" s="9" t="s">
        <v>44</v>
      </c>
      <c r="I153" s="9" t="s">
        <v>757</v>
      </c>
      <c r="J153" s="9">
        <v>110092.0</v>
      </c>
      <c r="K153" s="36" t="s">
        <v>884</v>
      </c>
      <c r="L153" s="9" t="s">
        <v>165</v>
      </c>
      <c r="M153" s="9" t="s">
        <v>885</v>
      </c>
      <c r="Q153" s="4">
        <v>0.0</v>
      </c>
      <c r="R153" s="4" t="s">
        <v>886</v>
      </c>
      <c r="S153" s="6">
        <v>45371.0</v>
      </c>
      <c r="T153" s="4">
        <v>1.0</v>
      </c>
      <c r="U153" s="4" t="s">
        <v>886</v>
      </c>
    </row>
    <row r="154">
      <c r="A154" s="4" t="s">
        <v>887</v>
      </c>
      <c r="B154" s="35">
        <v>45371.72159017361</v>
      </c>
      <c r="C154" s="9" t="s">
        <v>722</v>
      </c>
      <c r="D154" s="9" t="s">
        <v>27</v>
      </c>
      <c r="E154" s="4" t="s">
        <v>888</v>
      </c>
      <c r="F154" s="9" t="s">
        <v>889</v>
      </c>
      <c r="G154" s="9">
        <v>9.818160297E9</v>
      </c>
      <c r="H154" s="9" t="s">
        <v>44</v>
      </c>
      <c r="I154" s="9" t="s">
        <v>788</v>
      </c>
      <c r="J154" s="9">
        <v>110092.0</v>
      </c>
      <c r="K154" s="36" t="s">
        <v>890</v>
      </c>
      <c r="L154" s="9" t="s">
        <v>165</v>
      </c>
      <c r="M154" s="9" t="s">
        <v>891</v>
      </c>
      <c r="Q154" s="4">
        <v>0.0</v>
      </c>
      <c r="R154" s="4" t="s">
        <v>892</v>
      </c>
      <c r="S154" s="6">
        <v>45371.0</v>
      </c>
      <c r="T154" s="4">
        <v>1.0</v>
      </c>
      <c r="U154" s="4" t="s">
        <v>892</v>
      </c>
    </row>
    <row r="155">
      <c r="A155" s="4" t="s">
        <v>893</v>
      </c>
      <c r="B155" s="35">
        <v>45371.7302537037</v>
      </c>
      <c r="C155" s="9" t="s">
        <v>568</v>
      </c>
      <c r="D155" s="9" t="s">
        <v>27</v>
      </c>
      <c r="E155" s="4" t="s">
        <v>894</v>
      </c>
      <c r="F155" s="9" t="s">
        <v>895</v>
      </c>
      <c r="G155" s="9">
        <v>7.011163644E9</v>
      </c>
      <c r="H155" s="9" t="s">
        <v>44</v>
      </c>
      <c r="I155" s="9" t="s">
        <v>757</v>
      </c>
      <c r="J155" s="9">
        <v>110092.0</v>
      </c>
      <c r="K155" s="36" t="s">
        <v>896</v>
      </c>
      <c r="L155" s="9" t="s">
        <v>165</v>
      </c>
      <c r="M155" s="9" t="s">
        <v>897</v>
      </c>
      <c r="Q155" s="4">
        <v>0.0</v>
      </c>
      <c r="R155" s="4" t="s">
        <v>898</v>
      </c>
      <c r="S155" s="6">
        <v>45371.0</v>
      </c>
      <c r="T155" s="4">
        <v>1.0</v>
      </c>
      <c r="U155" s="4" t="s">
        <v>898</v>
      </c>
    </row>
    <row r="156">
      <c r="A156" s="4" t="s">
        <v>899</v>
      </c>
      <c r="B156" s="40">
        <v>45372.70704974537</v>
      </c>
      <c r="C156" s="9" t="s">
        <v>160</v>
      </c>
      <c r="D156" s="9" t="s">
        <v>27</v>
      </c>
      <c r="E156" s="4" t="s">
        <v>900</v>
      </c>
      <c r="F156" s="9" t="s">
        <v>901</v>
      </c>
      <c r="G156" s="9">
        <v>9.212073176E9</v>
      </c>
      <c r="H156" s="9" t="s">
        <v>44</v>
      </c>
      <c r="I156" s="9" t="s">
        <v>902</v>
      </c>
      <c r="J156" s="9">
        <v>110053.0</v>
      </c>
      <c r="K156" s="36" t="s">
        <v>903</v>
      </c>
      <c r="L156" s="9" t="s">
        <v>165</v>
      </c>
      <c r="M156" s="9" t="s">
        <v>904</v>
      </c>
      <c r="P156" s="36" t="s">
        <v>905</v>
      </c>
      <c r="Q156" s="4">
        <v>1.0</v>
      </c>
      <c r="R156" s="4" t="s">
        <v>906</v>
      </c>
      <c r="S156" s="6">
        <v>45372.0</v>
      </c>
      <c r="T156" s="4">
        <v>1.0</v>
      </c>
      <c r="U156" s="4" t="s">
        <v>906</v>
      </c>
    </row>
    <row r="157">
      <c r="A157" s="4" t="s">
        <v>907</v>
      </c>
      <c r="B157" s="40">
        <v>45373.509923888894</v>
      </c>
      <c r="C157" s="9" t="s">
        <v>160</v>
      </c>
      <c r="D157" s="9" t="s">
        <v>147</v>
      </c>
      <c r="E157" s="4" t="s">
        <v>40</v>
      </c>
      <c r="N157" s="9" t="s">
        <v>908</v>
      </c>
      <c r="O157" s="9" t="s">
        <v>909</v>
      </c>
      <c r="Q157" s="4">
        <v>0.0</v>
      </c>
      <c r="R157" s="4" t="s">
        <v>908</v>
      </c>
      <c r="S157" s="6">
        <v>45373.0</v>
      </c>
      <c r="T157" s="4">
        <v>1.0</v>
      </c>
      <c r="U157" s="4"/>
    </row>
    <row r="158">
      <c r="A158" s="4" t="s">
        <v>910</v>
      </c>
      <c r="B158" s="40">
        <v>45373.56327717593</v>
      </c>
      <c r="C158" s="9" t="s">
        <v>160</v>
      </c>
      <c r="D158" s="9" t="s">
        <v>147</v>
      </c>
      <c r="E158" s="4" t="s">
        <v>40</v>
      </c>
      <c r="N158" s="9" t="s">
        <v>911</v>
      </c>
      <c r="O158" s="9" t="s">
        <v>706</v>
      </c>
      <c r="Q158" s="4">
        <v>0.0</v>
      </c>
      <c r="R158" s="4" t="s">
        <v>911</v>
      </c>
      <c r="S158" s="6">
        <v>45373.0</v>
      </c>
      <c r="T158" s="4">
        <v>1.0</v>
      </c>
      <c r="U158" s="4"/>
    </row>
    <row r="159">
      <c r="A159" s="4" t="s">
        <v>912</v>
      </c>
      <c r="B159" s="40">
        <v>45373.584900636575</v>
      </c>
      <c r="C159" s="9" t="s">
        <v>722</v>
      </c>
      <c r="D159" s="9" t="s">
        <v>27</v>
      </c>
      <c r="E159" s="4" t="s">
        <v>913</v>
      </c>
      <c r="F159" s="9" t="s">
        <v>914</v>
      </c>
      <c r="G159" s="9">
        <v>9.810243182E9</v>
      </c>
      <c r="H159" s="9" t="s">
        <v>44</v>
      </c>
      <c r="I159" s="9" t="s">
        <v>788</v>
      </c>
      <c r="J159" s="9">
        <v>110092.0</v>
      </c>
      <c r="K159" s="36" t="s">
        <v>915</v>
      </c>
      <c r="L159" s="9" t="s">
        <v>165</v>
      </c>
      <c r="M159" s="9" t="s">
        <v>916</v>
      </c>
      <c r="Q159" s="4">
        <v>0.0</v>
      </c>
      <c r="R159" s="4" t="s">
        <v>917</v>
      </c>
      <c r="S159" s="6">
        <v>45373.0</v>
      </c>
      <c r="T159" s="4">
        <v>1.0</v>
      </c>
      <c r="U159" s="4" t="s">
        <v>917</v>
      </c>
    </row>
    <row r="160">
      <c r="A160" s="4" t="s">
        <v>918</v>
      </c>
      <c r="B160" s="40">
        <v>45373.59849967592</v>
      </c>
      <c r="C160" s="9" t="s">
        <v>568</v>
      </c>
      <c r="D160" s="9" t="s">
        <v>147</v>
      </c>
      <c r="E160" s="4" t="s">
        <v>40</v>
      </c>
      <c r="N160" s="9" t="s">
        <v>919</v>
      </c>
      <c r="O160" s="9" t="s">
        <v>788</v>
      </c>
      <c r="Q160" s="4">
        <v>0.0</v>
      </c>
      <c r="R160" s="4" t="s">
        <v>919</v>
      </c>
      <c r="S160" s="6">
        <v>45373.0</v>
      </c>
      <c r="T160" s="4">
        <v>1.0</v>
      </c>
      <c r="U160" s="4"/>
    </row>
    <row r="161">
      <c r="A161" s="4" t="s">
        <v>920</v>
      </c>
      <c r="B161" s="40">
        <v>45373.60157583334</v>
      </c>
      <c r="C161" s="9" t="s">
        <v>568</v>
      </c>
      <c r="D161" s="9" t="s">
        <v>147</v>
      </c>
      <c r="E161" s="4" t="s">
        <v>40</v>
      </c>
      <c r="N161" s="9" t="s">
        <v>921</v>
      </c>
      <c r="O161" s="9" t="s">
        <v>757</v>
      </c>
      <c r="Q161" s="4">
        <v>0.0</v>
      </c>
      <c r="R161" s="4" t="s">
        <v>921</v>
      </c>
      <c r="S161" s="6">
        <v>45373.0</v>
      </c>
      <c r="T161" s="4">
        <v>1.0</v>
      </c>
      <c r="U161" s="4"/>
    </row>
    <row r="162">
      <c r="A162" s="4" t="s">
        <v>922</v>
      </c>
      <c r="B162" s="40">
        <v>45373.61176756944</v>
      </c>
      <c r="C162" s="9" t="s">
        <v>722</v>
      </c>
      <c r="D162" s="9" t="s">
        <v>27</v>
      </c>
      <c r="E162" s="9" t="s">
        <v>923</v>
      </c>
      <c r="F162" s="9" t="s">
        <v>924</v>
      </c>
      <c r="G162" s="9">
        <v>8.178734855E9</v>
      </c>
      <c r="H162" s="9" t="s">
        <v>44</v>
      </c>
      <c r="I162" s="9" t="s">
        <v>788</v>
      </c>
      <c r="J162" s="9">
        <v>110092.0</v>
      </c>
      <c r="K162" s="36" t="s">
        <v>925</v>
      </c>
      <c r="L162" s="9" t="s">
        <v>165</v>
      </c>
      <c r="M162" s="9" t="s">
        <v>926</v>
      </c>
      <c r="Q162" s="4">
        <v>0.0</v>
      </c>
      <c r="R162" s="4" t="s">
        <v>927</v>
      </c>
      <c r="S162" s="6">
        <v>45373.0</v>
      </c>
      <c r="T162" s="4">
        <v>1.0</v>
      </c>
      <c r="U162" s="4" t="s">
        <v>927</v>
      </c>
    </row>
    <row r="163">
      <c r="A163" s="4" t="s">
        <v>928</v>
      </c>
      <c r="B163" s="40">
        <v>45373.61649597222</v>
      </c>
      <c r="C163" s="9" t="s">
        <v>160</v>
      </c>
      <c r="D163" s="9" t="s">
        <v>147</v>
      </c>
      <c r="E163" s="4" t="s">
        <v>40</v>
      </c>
      <c r="N163" s="9" t="s">
        <v>929</v>
      </c>
      <c r="O163" s="9" t="s">
        <v>706</v>
      </c>
      <c r="Q163" s="4">
        <v>0.0</v>
      </c>
      <c r="R163" s="4" t="s">
        <v>929</v>
      </c>
      <c r="S163" s="6">
        <v>45373.0</v>
      </c>
      <c r="T163" s="4">
        <v>1.0</v>
      </c>
      <c r="U163" s="4"/>
    </row>
    <row r="164">
      <c r="A164" s="4" t="s">
        <v>930</v>
      </c>
      <c r="B164" s="40">
        <v>45373.62893449074</v>
      </c>
      <c r="C164" s="9" t="s">
        <v>722</v>
      </c>
      <c r="D164" s="9" t="s">
        <v>147</v>
      </c>
      <c r="E164" s="4" t="s">
        <v>40</v>
      </c>
      <c r="N164" s="9" t="s">
        <v>931</v>
      </c>
      <c r="O164" s="9" t="s">
        <v>788</v>
      </c>
      <c r="Q164" s="4">
        <v>0.0</v>
      </c>
      <c r="R164" s="4" t="s">
        <v>931</v>
      </c>
      <c r="S164" s="6">
        <v>45373.0</v>
      </c>
      <c r="T164" s="4">
        <v>1.0</v>
      </c>
      <c r="U164" s="4"/>
    </row>
    <row r="165">
      <c r="A165" s="4" t="s">
        <v>932</v>
      </c>
      <c r="B165" s="40">
        <v>45373.629075115736</v>
      </c>
      <c r="C165" s="9" t="s">
        <v>568</v>
      </c>
      <c r="D165" s="9" t="s">
        <v>27</v>
      </c>
      <c r="E165" s="4" t="s">
        <v>933</v>
      </c>
      <c r="F165" s="9" t="s">
        <v>934</v>
      </c>
      <c r="G165" s="9">
        <v>8.86088591E9</v>
      </c>
      <c r="H165" s="9" t="s">
        <v>44</v>
      </c>
      <c r="I165" s="9" t="s">
        <v>757</v>
      </c>
      <c r="J165" s="9">
        <v>110092.0</v>
      </c>
      <c r="K165" s="36" t="s">
        <v>935</v>
      </c>
      <c r="L165" s="9" t="s">
        <v>165</v>
      </c>
      <c r="M165" s="9" t="s">
        <v>936</v>
      </c>
      <c r="Q165" s="4">
        <v>0.0</v>
      </c>
      <c r="R165" s="4" t="s">
        <v>937</v>
      </c>
      <c r="S165" s="6">
        <v>45373.0</v>
      </c>
      <c r="T165" s="4">
        <v>1.0</v>
      </c>
      <c r="U165" s="4" t="s">
        <v>937</v>
      </c>
    </row>
    <row r="166">
      <c r="A166" s="4" t="s">
        <v>938</v>
      </c>
      <c r="B166" s="40">
        <v>45373.64035428241</v>
      </c>
      <c r="C166" s="9" t="s">
        <v>568</v>
      </c>
      <c r="D166" s="9" t="s">
        <v>27</v>
      </c>
      <c r="E166" s="4" t="s">
        <v>939</v>
      </c>
      <c r="F166" s="9" t="s">
        <v>940</v>
      </c>
      <c r="G166" s="9">
        <v>9.310356383E9</v>
      </c>
      <c r="H166" s="9" t="s">
        <v>44</v>
      </c>
      <c r="I166" s="9" t="s">
        <v>757</v>
      </c>
      <c r="J166" s="9">
        <v>110092.0</v>
      </c>
      <c r="K166" s="36" t="s">
        <v>941</v>
      </c>
      <c r="L166" s="9" t="s">
        <v>165</v>
      </c>
      <c r="M166" s="9" t="s">
        <v>942</v>
      </c>
      <c r="Q166" s="4">
        <v>0.0</v>
      </c>
      <c r="R166" s="4" t="s">
        <v>943</v>
      </c>
      <c r="S166" s="6">
        <v>45373.0</v>
      </c>
      <c r="T166" s="4">
        <v>1.0</v>
      </c>
      <c r="U166" s="4" t="s">
        <v>943</v>
      </c>
    </row>
    <row r="167">
      <c r="A167" s="4" t="s">
        <v>944</v>
      </c>
      <c r="B167" s="40">
        <v>45373.645875312504</v>
      </c>
      <c r="C167" s="9" t="s">
        <v>160</v>
      </c>
      <c r="D167" s="9" t="s">
        <v>27</v>
      </c>
      <c r="E167" s="4" t="s">
        <v>945</v>
      </c>
      <c r="F167" s="9" t="s">
        <v>946</v>
      </c>
      <c r="G167" s="9">
        <v>9.717872999E9</v>
      </c>
      <c r="H167" s="9" t="s">
        <v>44</v>
      </c>
      <c r="I167" s="9" t="s">
        <v>551</v>
      </c>
      <c r="J167" s="9">
        <v>110058.0</v>
      </c>
      <c r="K167" s="36" t="s">
        <v>947</v>
      </c>
      <c r="L167" s="9" t="s">
        <v>165</v>
      </c>
      <c r="M167" s="9" t="s">
        <v>948</v>
      </c>
      <c r="Q167" s="4">
        <v>0.0</v>
      </c>
      <c r="R167" s="4" t="s">
        <v>949</v>
      </c>
      <c r="S167" s="6">
        <v>45373.0</v>
      </c>
      <c r="T167" s="4">
        <v>1.0</v>
      </c>
      <c r="U167" s="4" t="s">
        <v>949</v>
      </c>
    </row>
    <row r="168">
      <c r="A168" s="4" t="s">
        <v>950</v>
      </c>
      <c r="B168" s="40">
        <v>45373.65294170139</v>
      </c>
      <c r="C168" s="9" t="s">
        <v>160</v>
      </c>
      <c r="D168" s="9" t="s">
        <v>27</v>
      </c>
      <c r="E168" s="4" t="s">
        <v>951</v>
      </c>
      <c r="F168" s="9" t="s">
        <v>952</v>
      </c>
      <c r="G168" s="9">
        <v>9.213947501E9</v>
      </c>
      <c r="H168" s="9" t="s">
        <v>44</v>
      </c>
      <c r="I168" s="9" t="s">
        <v>953</v>
      </c>
      <c r="J168" s="9">
        <v>110018.0</v>
      </c>
      <c r="K168" s="36" t="s">
        <v>954</v>
      </c>
      <c r="L168" s="9" t="s">
        <v>165</v>
      </c>
      <c r="M168" s="9" t="s">
        <v>559</v>
      </c>
      <c r="Q168" s="4">
        <v>0.0</v>
      </c>
      <c r="R168" s="4" t="s">
        <v>955</v>
      </c>
      <c r="S168" s="6">
        <v>45373.0</v>
      </c>
      <c r="T168" s="4">
        <v>1.0</v>
      </c>
      <c r="U168" s="4" t="s">
        <v>955</v>
      </c>
    </row>
    <row r="169">
      <c r="A169" s="4" t="s">
        <v>956</v>
      </c>
      <c r="B169" s="40">
        <v>45373.667967939815</v>
      </c>
      <c r="C169" s="9" t="s">
        <v>160</v>
      </c>
      <c r="D169" s="9" t="s">
        <v>147</v>
      </c>
      <c r="E169" s="4" t="s">
        <v>40</v>
      </c>
      <c r="N169" s="9" t="s">
        <v>957</v>
      </c>
      <c r="O169" s="9" t="s">
        <v>551</v>
      </c>
      <c r="Q169" s="4">
        <v>0.0</v>
      </c>
      <c r="R169" s="4" t="s">
        <v>957</v>
      </c>
      <c r="S169" s="6">
        <v>45373.0</v>
      </c>
      <c r="T169" s="4">
        <v>1.0</v>
      </c>
      <c r="U169" s="4"/>
    </row>
    <row r="170">
      <c r="A170" s="4" t="s">
        <v>958</v>
      </c>
      <c r="B170" s="40">
        <v>45373.670865196764</v>
      </c>
      <c r="C170" s="9" t="s">
        <v>568</v>
      </c>
      <c r="D170" s="9" t="s">
        <v>147</v>
      </c>
      <c r="E170" s="4" t="s">
        <v>40</v>
      </c>
      <c r="N170" s="9" t="s">
        <v>959</v>
      </c>
      <c r="O170" s="9" t="s">
        <v>757</v>
      </c>
      <c r="Q170" s="4">
        <v>0.0</v>
      </c>
      <c r="R170" s="4" t="s">
        <v>959</v>
      </c>
      <c r="S170" s="6">
        <v>45373.0</v>
      </c>
      <c r="T170" s="4">
        <v>1.0</v>
      </c>
      <c r="U170" s="4"/>
    </row>
    <row r="171">
      <c r="A171" s="4" t="s">
        <v>960</v>
      </c>
      <c r="B171" s="40">
        <v>45373.68046192129</v>
      </c>
      <c r="C171" s="9" t="s">
        <v>160</v>
      </c>
      <c r="D171" s="9" t="s">
        <v>147</v>
      </c>
      <c r="E171" s="4" t="s">
        <v>40</v>
      </c>
      <c r="N171" s="9" t="s">
        <v>961</v>
      </c>
      <c r="O171" s="9" t="s">
        <v>551</v>
      </c>
      <c r="Q171" s="4">
        <v>0.0</v>
      </c>
      <c r="R171" s="4" t="s">
        <v>961</v>
      </c>
      <c r="S171" s="6">
        <v>45373.0</v>
      </c>
      <c r="T171" s="4">
        <v>1.0</v>
      </c>
      <c r="U171" s="4"/>
    </row>
    <row r="172">
      <c r="A172" s="4" t="s">
        <v>962</v>
      </c>
      <c r="B172" s="40">
        <v>45373.74545800926</v>
      </c>
      <c r="C172" s="9" t="s">
        <v>160</v>
      </c>
      <c r="D172" s="9" t="s">
        <v>147</v>
      </c>
      <c r="E172" s="4" t="s">
        <v>40</v>
      </c>
      <c r="N172" s="9" t="s">
        <v>963</v>
      </c>
      <c r="O172" s="9" t="s">
        <v>964</v>
      </c>
      <c r="Q172" s="4">
        <v>0.0</v>
      </c>
      <c r="R172" s="4" t="s">
        <v>963</v>
      </c>
      <c r="S172" s="6">
        <v>45373.0</v>
      </c>
      <c r="T172" s="4">
        <v>1.0</v>
      </c>
      <c r="U172" s="4"/>
    </row>
    <row r="173">
      <c r="A173" s="4" t="s">
        <v>965</v>
      </c>
      <c r="B173" s="40">
        <v>45374.51823430556</v>
      </c>
      <c r="C173" s="9" t="s">
        <v>160</v>
      </c>
      <c r="D173" s="9" t="s">
        <v>147</v>
      </c>
      <c r="N173" s="9" t="s">
        <v>576</v>
      </c>
      <c r="O173" s="9" t="s">
        <v>578</v>
      </c>
      <c r="Q173" s="4">
        <v>0.0</v>
      </c>
      <c r="R173" s="4" t="s">
        <v>576</v>
      </c>
      <c r="S173" s="6">
        <v>45374.0</v>
      </c>
      <c r="T173" s="4">
        <v>1.0</v>
      </c>
      <c r="U173" s="4"/>
    </row>
    <row r="174">
      <c r="A174" s="4" t="s">
        <v>966</v>
      </c>
      <c r="B174" s="40">
        <v>45374.56946074074</v>
      </c>
      <c r="C174" s="9" t="s">
        <v>160</v>
      </c>
      <c r="D174" s="9" t="s">
        <v>27</v>
      </c>
      <c r="E174" s="9" t="s">
        <v>967</v>
      </c>
      <c r="F174" s="9" t="s">
        <v>968</v>
      </c>
      <c r="G174" s="9">
        <v>9.810091721E9</v>
      </c>
      <c r="H174" s="9" t="s">
        <v>44</v>
      </c>
      <c r="I174" s="9" t="s">
        <v>578</v>
      </c>
      <c r="J174" s="9">
        <v>110015.0</v>
      </c>
      <c r="K174" s="36" t="s">
        <v>969</v>
      </c>
      <c r="L174" s="9" t="s">
        <v>165</v>
      </c>
      <c r="M174" s="9" t="s">
        <v>559</v>
      </c>
      <c r="P174" s="36" t="s">
        <v>970</v>
      </c>
      <c r="Q174" s="4">
        <v>0.0</v>
      </c>
      <c r="R174" s="4" t="s">
        <v>971</v>
      </c>
      <c r="S174" s="6">
        <v>45374.0</v>
      </c>
      <c r="T174" s="4">
        <v>1.0</v>
      </c>
      <c r="U174" s="4" t="s">
        <v>971</v>
      </c>
    </row>
    <row r="175">
      <c r="A175" s="4" t="s">
        <v>972</v>
      </c>
      <c r="B175" s="40">
        <v>45374.58266630787</v>
      </c>
      <c r="C175" s="9" t="s">
        <v>568</v>
      </c>
      <c r="D175" s="9" t="s">
        <v>27</v>
      </c>
      <c r="E175" s="9" t="s">
        <v>973</v>
      </c>
      <c r="F175" s="9" t="s">
        <v>974</v>
      </c>
      <c r="G175" s="9">
        <v>9.891768097E9</v>
      </c>
      <c r="H175" s="9" t="s">
        <v>291</v>
      </c>
      <c r="I175" s="9" t="s">
        <v>292</v>
      </c>
      <c r="J175" s="9">
        <v>201002.0</v>
      </c>
      <c r="K175" s="36" t="s">
        <v>975</v>
      </c>
      <c r="L175" s="9" t="s">
        <v>165</v>
      </c>
      <c r="M175" s="9" t="s">
        <v>976</v>
      </c>
      <c r="Q175" s="4">
        <v>0.0</v>
      </c>
      <c r="R175" s="4" t="s">
        <v>977</v>
      </c>
      <c r="S175" s="6">
        <v>45374.0</v>
      </c>
      <c r="T175" s="4">
        <v>1.0</v>
      </c>
      <c r="U175" s="4" t="s">
        <v>977</v>
      </c>
    </row>
    <row r="176">
      <c r="A176" s="4" t="s">
        <v>978</v>
      </c>
      <c r="B176" s="40">
        <v>45374.590439444444</v>
      </c>
      <c r="C176" s="9" t="s">
        <v>568</v>
      </c>
      <c r="D176" s="9" t="s">
        <v>27</v>
      </c>
      <c r="E176" s="9" t="s">
        <v>979</v>
      </c>
      <c r="F176" s="9" t="s">
        <v>980</v>
      </c>
      <c r="G176" s="9">
        <v>9.654512231E9</v>
      </c>
      <c r="H176" s="9" t="s">
        <v>291</v>
      </c>
      <c r="I176" s="9" t="s">
        <v>292</v>
      </c>
      <c r="J176" s="9">
        <v>201002.0</v>
      </c>
      <c r="K176" s="36" t="s">
        <v>981</v>
      </c>
      <c r="L176" s="9" t="s">
        <v>165</v>
      </c>
      <c r="M176" s="9" t="s">
        <v>982</v>
      </c>
      <c r="Q176" s="4">
        <v>0.0</v>
      </c>
      <c r="R176" s="4" t="s">
        <v>983</v>
      </c>
      <c r="S176" s="6">
        <v>45374.0</v>
      </c>
      <c r="T176" s="4">
        <v>1.0</v>
      </c>
      <c r="U176" s="4" t="s">
        <v>983</v>
      </c>
    </row>
    <row r="177">
      <c r="A177" s="4" t="s">
        <v>984</v>
      </c>
      <c r="B177" s="40">
        <v>45374.595131168986</v>
      </c>
      <c r="C177" s="9" t="s">
        <v>160</v>
      </c>
      <c r="D177" s="9" t="s">
        <v>147</v>
      </c>
      <c r="N177" s="9" t="s">
        <v>985</v>
      </c>
      <c r="O177" s="9" t="s">
        <v>578</v>
      </c>
      <c r="Q177" s="4">
        <v>0.0</v>
      </c>
      <c r="R177" s="4" t="s">
        <v>985</v>
      </c>
      <c r="S177" s="6">
        <v>45374.0</v>
      </c>
      <c r="T177" s="4">
        <v>1.0</v>
      </c>
      <c r="U177" s="4"/>
    </row>
    <row r="178">
      <c r="A178" s="4" t="s">
        <v>986</v>
      </c>
      <c r="B178" s="40">
        <v>45374.60723998843</v>
      </c>
      <c r="C178" s="9" t="s">
        <v>568</v>
      </c>
      <c r="D178" s="9" t="s">
        <v>27</v>
      </c>
      <c r="E178" s="9" t="s">
        <v>987</v>
      </c>
      <c r="F178" s="9" t="s">
        <v>988</v>
      </c>
      <c r="G178" s="9">
        <v>9.810907373E9</v>
      </c>
      <c r="H178" s="9" t="s">
        <v>291</v>
      </c>
      <c r="I178" s="9" t="s">
        <v>292</v>
      </c>
      <c r="J178" s="9">
        <v>201002.0</v>
      </c>
      <c r="K178" s="36" t="s">
        <v>989</v>
      </c>
      <c r="L178" s="9" t="s">
        <v>235</v>
      </c>
      <c r="M178" s="9" t="s">
        <v>260</v>
      </c>
      <c r="Q178" s="4">
        <v>0.0</v>
      </c>
      <c r="R178" s="4" t="s">
        <v>990</v>
      </c>
      <c r="S178" s="6">
        <v>45374.0</v>
      </c>
      <c r="T178" s="4">
        <v>1.0</v>
      </c>
      <c r="U178" s="4" t="s">
        <v>990</v>
      </c>
    </row>
    <row r="179">
      <c r="A179" s="4" t="s">
        <v>991</v>
      </c>
      <c r="B179" s="40">
        <v>45374.62856510417</v>
      </c>
      <c r="C179" s="9" t="s">
        <v>160</v>
      </c>
      <c r="D179" s="9" t="s">
        <v>147</v>
      </c>
      <c r="N179" s="9" t="s">
        <v>992</v>
      </c>
      <c r="O179" s="9" t="s">
        <v>424</v>
      </c>
      <c r="Q179" s="4">
        <v>0.0</v>
      </c>
      <c r="R179" s="4" t="s">
        <v>992</v>
      </c>
      <c r="S179" s="6">
        <v>45374.0</v>
      </c>
      <c r="T179" s="4">
        <v>1.0</v>
      </c>
      <c r="U179" s="4"/>
    </row>
    <row r="180">
      <c r="A180" s="4" t="s">
        <v>993</v>
      </c>
      <c r="B180" s="40">
        <v>45374.648078796294</v>
      </c>
      <c r="C180" s="9" t="s">
        <v>160</v>
      </c>
      <c r="D180" s="9" t="s">
        <v>27</v>
      </c>
      <c r="E180" s="9" t="s">
        <v>994</v>
      </c>
      <c r="F180" s="9" t="s">
        <v>995</v>
      </c>
      <c r="G180" s="9">
        <v>8.130623333E9</v>
      </c>
      <c r="H180" s="9" t="s">
        <v>44</v>
      </c>
      <c r="I180" s="9" t="s">
        <v>424</v>
      </c>
      <c r="J180" s="9">
        <v>110015.0</v>
      </c>
      <c r="K180" s="36" t="s">
        <v>996</v>
      </c>
      <c r="L180" s="9" t="s">
        <v>165</v>
      </c>
      <c r="M180" s="9" t="s">
        <v>559</v>
      </c>
      <c r="Q180" s="4">
        <v>0.0</v>
      </c>
      <c r="R180" s="4" t="s">
        <v>997</v>
      </c>
      <c r="S180" s="6">
        <v>45374.0</v>
      </c>
      <c r="T180" s="4">
        <v>1.0</v>
      </c>
      <c r="U180" s="4" t="s">
        <v>997</v>
      </c>
    </row>
    <row r="181">
      <c r="A181" s="4" t="s">
        <v>998</v>
      </c>
      <c r="B181" s="40">
        <v>45374.655063750004</v>
      </c>
      <c r="C181" s="9" t="s">
        <v>160</v>
      </c>
      <c r="D181" s="9" t="s">
        <v>27</v>
      </c>
      <c r="E181" s="9" t="s">
        <v>389</v>
      </c>
      <c r="F181" s="9" t="s">
        <v>999</v>
      </c>
      <c r="G181" s="9">
        <v>9.811559488E9</v>
      </c>
      <c r="H181" s="9" t="s">
        <v>44</v>
      </c>
      <c r="I181" s="9" t="s">
        <v>578</v>
      </c>
      <c r="J181" s="9">
        <v>110015.0</v>
      </c>
      <c r="K181" s="36" t="s">
        <v>1000</v>
      </c>
      <c r="L181" s="9" t="s">
        <v>235</v>
      </c>
      <c r="M181" s="9" t="s">
        <v>1001</v>
      </c>
      <c r="Q181" s="4">
        <v>0.0</v>
      </c>
      <c r="R181" s="4" t="s">
        <v>1002</v>
      </c>
      <c r="S181" s="6">
        <v>45374.0</v>
      </c>
      <c r="T181" s="4">
        <v>1.0</v>
      </c>
      <c r="U181" s="4" t="s">
        <v>1002</v>
      </c>
    </row>
    <row r="182">
      <c r="A182" s="4" t="s">
        <v>1003</v>
      </c>
      <c r="B182" s="40">
        <v>45374.65999263889</v>
      </c>
      <c r="C182" s="9" t="s">
        <v>160</v>
      </c>
      <c r="D182" s="9" t="s">
        <v>27</v>
      </c>
      <c r="E182" s="9" t="s">
        <v>1004</v>
      </c>
      <c r="F182" s="9" t="s">
        <v>1005</v>
      </c>
      <c r="G182" s="9">
        <v>9.268224836E9</v>
      </c>
      <c r="H182" s="9" t="s">
        <v>44</v>
      </c>
      <c r="I182" s="9" t="s">
        <v>578</v>
      </c>
      <c r="J182" s="9">
        <v>110015.0</v>
      </c>
      <c r="K182" s="36" t="s">
        <v>1006</v>
      </c>
      <c r="L182" s="9" t="s">
        <v>235</v>
      </c>
      <c r="M182" s="9" t="s">
        <v>1007</v>
      </c>
      <c r="P182" s="36" t="s">
        <v>1008</v>
      </c>
      <c r="Q182" s="4">
        <v>0.0</v>
      </c>
      <c r="R182" s="4" t="s">
        <v>1009</v>
      </c>
      <c r="S182" s="6">
        <v>45374.0</v>
      </c>
      <c r="T182" s="4">
        <v>1.0</v>
      </c>
      <c r="U182" s="4" t="s">
        <v>1009</v>
      </c>
    </row>
    <row r="183">
      <c r="A183" s="4" t="s">
        <v>1010</v>
      </c>
      <c r="B183" s="40">
        <v>45374.68393114583</v>
      </c>
      <c r="C183" s="9" t="s">
        <v>568</v>
      </c>
      <c r="D183" s="9" t="s">
        <v>27</v>
      </c>
      <c r="E183" s="9" t="s">
        <v>1011</v>
      </c>
      <c r="F183" s="9" t="s">
        <v>1012</v>
      </c>
      <c r="G183" s="9">
        <v>9.810725725E9</v>
      </c>
      <c r="H183" s="9" t="s">
        <v>291</v>
      </c>
      <c r="I183" s="9" t="s">
        <v>1013</v>
      </c>
      <c r="J183" s="9">
        <v>201002.0</v>
      </c>
      <c r="K183" s="36" t="s">
        <v>1014</v>
      </c>
      <c r="L183" s="9" t="s">
        <v>165</v>
      </c>
      <c r="M183" s="9" t="s">
        <v>1015</v>
      </c>
      <c r="Q183" s="4">
        <v>0.0</v>
      </c>
      <c r="R183" s="4" t="s">
        <v>1016</v>
      </c>
      <c r="S183" s="6">
        <v>45374.0</v>
      </c>
      <c r="T183" s="4">
        <v>1.0</v>
      </c>
      <c r="U183" s="4" t="s">
        <v>1016</v>
      </c>
    </row>
    <row r="184">
      <c r="A184" s="4" t="s">
        <v>1017</v>
      </c>
      <c r="B184" s="40">
        <v>45377.463912569445</v>
      </c>
      <c r="C184" s="9" t="s">
        <v>160</v>
      </c>
      <c r="D184" s="9" t="s">
        <v>27</v>
      </c>
      <c r="E184" s="9" t="s">
        <v>1018</v>
      </c>
      <c r="F184" s="9" t="s">
        <v>1019</v>
      </c>
      <c r="G184" s="9">
        <v>9.711919E9</v>
      </c>
      <c r="H184" s="9" t="s">
        <v>44</v>
      </c>
      <c r="I184" s="9" t="s">
        <v>578</v>
      </c>
      <c r="J184" s="9">
        <v>110015.0</v>
      </c>
      <c r="K184" s="36" t="s">
        <v>1020</v>
      </c>
      <c r="L184" s="9" t="s">
        <v>165</v>
      </c>
      <c r="M184" s="9" t="s">
        <v>1021</v>
      </c>
      <c r="P184" s="36" t="s">
        <v>1022</v>
      </c>
      <c r="Q184" s="4">
        <v>0.0</v>
      </c>
      <c r="R184" s="4" t="s">
        <v>1023</v>
      </c>
      <c r="S184" s="4">
        <v>45377.0</v>
      </c>
      <c r="T184" s="4">
        <v>1.0</v>
      </c>
      <c r="U184" s="4" t="s">
        <v>1023</v>
      </c>
    </row>
    <row r="185">
      <c r="A185" s="4" t="s">
        <v>1024</v>
      </c>
      <c r="B185" s="40">
        <v>45377.51130165509</v>
      </c>
      <c r="C185" s="9" t="s">
        <v>568</v>
      </c>
      <c r="D185" s="9" t="s">
        <v>27</v>
      </c>
      <c r="E185" s="9" t="s">
        <v>1025</v>
      </c>
      <c r="F185" s="9" t="s">
        <v>1026</v>
      </c>
      <c r="G185" s="9">
        <v>9.811045021E9</v>
      </c>
      <c r="H185" s="9" t="s">
        <v>1027</v>
      </c>
      <c r="I185" s="9" t="s">
        <v>1028</v>
      </c>
      <c r="J185" s="9">
        <v>201301.0</v>
      </c>
      <c r="K185" s="36" t="s">
        <v>1029</v>
      </c>
      <c r="L185" s="9" t="s">
        <v>165</v>
      </c>
      <c r="M185" s="9" t="s">
        <v>1030</v>
      </c>
      <c r="Q185" s="4">
        <v>0.0</v>
      </c>
      <c r="R185" s="4" t="s">
        <v>1031</v>
      </c>
      <c r="S185" s="4">
        <v>45377.0</v>
      </c>
      <c r="T185" s="4">
        <v>1.0</v>
      </c>
      <c r="U185" s="4" t="s">
        <v>1031</v>
      </c>
    </row>
    <row r="186">
      <c r="A186" s="4" t="s">
        <v>1032</v>
      </c>
      <c r="B186" s="40">
        <v>45377.53235818287</v>
      </c>
      <c r="C186" s="9" t="s">
        <v>160</v>
      </c>
      <c r="D186" s="9" t="s">
        <v>147</v>
      </c>
      <c r="N186" s="9" t="s">
        <v>1033</v>
      </c>
      <c r="O186" s="9" t="s">
        <v>584</v>
      </c>
      <c r="Q186" s="4">
        <v>0.0</v>
      </c>
      <c r="R186" s="4" t="s">
        <v>1033</v>
      </c>
      <c r="S186" s="4">
        <v>45377.0</v>
      </c>
      <c r="T186" s="4">
        <v>1.0</v>
      </c>
      <c r="U186" s="4"/>
    </row>
    <row r="187">
      <c r="A187" s="4" t="s">
        <v>1034</v>
      </c>
      <c r="B187" s="40">
        <v>45377.55822211805</v>
      </c>
      <c r="C187" s="9" t="s">
        <v>568</v>
      </c>
      <c r="D187" s="9" t="s">
        <v>27</v>
      </c>
      <c r="E187" s="9" t="s">
        <v>1035</v>
      </c>
      <c r="F187" s="9" t="s">
        <v>1036</v>
      </c>
      <c r="G187" s="9">
        <v>9.899191213E9</v>
      </c>
      <c r="H187" s="9" t="s">
        <v>1027</v>
      </c>
      <c r="I187" s="9" t="s">
        <v>1037</v>
      </c>
      <c r="J187" s="9">
        <v>201301.0</v>
      </c>
      <c r="K187" s="36" t="s">
        <v>1038</v>
      </c>
      <c r="L187" s="9" t="s">
        <v>235</v>
      </c>
      <c r="M187" s="9" t="s">
        <v>1039</v>
      </c>
      <c r="Q187" s="4">
        <v>0.0</v>
      </c>
      <c r="R187" s="4" t="s">
        <v>1040</v>
      </c>
      <c r="S187" s="4">
        <v>45377.0</v>
      </c>
      <c r="T187" s="4">
        <v>1.0</v>
      </c>
      <c r="U187" s="4" t="s">
        <v>1040</v>
      </c>
    </row>
    <row r="188">
      <c r="A188" s="4" t="s">
        <v>1041</v>
      </c>
      <c r="B188" s="40">
        <v>45377.56401526621</v>
      </c>
      <c r="C188" s="9" t="s">
        <v>722</v>
      </c>
      <c r="D188" s="9" t="s">
        <v>27</v>
      </c>
      <c r="E188" s="9" t="s">
        <v>1042</v>
      </c>
      <c r="F188" s="9" t="s">
        <v>1043</v>
      </c>
      <c r="G188" s="9">
        <v>8.527714766E9</v>
      </c>
      <c r="H188" s="9" t="s">
        <v>44</v>
      </c>
      <c r="I188" s="9" t="s">
        <v>1044</v>
      </c>
      <c r="J188" s="9">
        <v>110017.0</v>
      </c>
      <c r="K188" s="36" t="s">
        <v>1045</v>
      </c>
      <c r="L188" s="9" t="s">
        <v>165</v>
      </c>
      <c r="M188" s="9" t="s">
        <v>1046</v>
      </c>
      <c r="Q188" s="4">
        <v>1.0</v>
      </c>
      <c r="R188" s="4" t="s">
        <v>1047</v>
      </c>
      <c r="S188" s="4">
        <v>45377.0</v>
      </c>
      <c r="T188" s="4">
        <v>1.0</v>
      </c>
      <c r="U188" s="4" t="s">
        <v>1047</v>
      </c>
    </row>
    <row r="189">
      <c r="A189" s="4" t="s">
        <v>1048</v>
      </c>
      <c r="B189" s="40">
        <v>45377.577397546294</v>
      </c>
      <c r="C189" s="9" t="s">
        <v>160</v>
      </c>
      <c r="D189" s="9" t="s">
        <v>147</v>
      </c>
      <c r="N189" s="9" t="s">
        <v>1049</v>
      </c>
      <c r="O189" s="9" t="s">
        <v>578</v>
      </c>
      <c r="Q189" s="4">
        <v>0.0</v>
      </c>
      <c r="R189" s="4" t="s">
        <v>1049</v>
      </c>
      <c r="S189" s="4">
        <v>45377.0</v>
      </c>
      <c r="T189" s="4">
        <v>1.0</v>
      </c>
      <c r="U189" s="4"/>
    </row>
    <row r="190">
      <c r="A190" s="4" t="s">
        <v>1050</v>
      </c>
      <c r="B190" s="40">
        <v>45377.5920984375</v>
      </c>
      <c r="C190" s="9" t="s">
        <v>568</v>
      </c>
      <c r="D190" s="9" t="s">
        <v>27</v>
      </c>
      <c r="E190" s="9" t="s">
        <v>1051</v>
      </c>
      <c r="F190" s="9" t="s">
        <v>1052</v>
      </c>
      <c r="G190" s="9">
        <v>9.911492648E9</v>
      </c>
      <c r="H190" s="9" t="s">
        <v>1027</v>
      </c>
      <c r="I190" s="9" t="s">
        <v>1037</v>
      </c>
      <c r="J190" s="9">
        <v>201303.0</v>
      </c>
      <c r="K190" s="36" t="s">
        <v>1053</v>
      </c>
      <c r="L190" s="9" t="s">
        <v>165</v>
      </c>
      <c r="M190" s="9" t="s">
        <v>1054</v>
      </c>
      <c r="Q190" s="4">
        <v>0.0</v>
      </c>
      <c r="R190" s="4" t="s">
        <v>1055</v>
      </c>
      <c r="S190" s="4">
        <v>45377.0</v>
      </c>
      <c r="T190" s="4">
        <v>1.0</v>
      </c>
      <c r="U190" s="4" t="s">
        <v>1055</v>
      </c>
    </row>
    <row r="191">
      <c r="A191" s="4" t="s">
        <v>1056</v>
      </c>
      <c r="B191" s="40">
        <v>45377.59744931713</v>
      </c>
      <c r="C191" s="9" t="s">
        <v>160</v>
      </c>
      <c r="D191" s="9" t="s">
        <v>147</v>
      </c>
      <c r="N191" s="9" t="s">
        <v>1057</v>
      </c>
      <c r="O191" s="9" t="s">
        <v>424</v>
      </c>
      <c r="Q191" s="4">
        <v>0.0</v>
      </c>
      <c r="R191" s="4" t="s">
        <v>1057</v>
      </c>
      <c r="S191" s="4">
        <v>45377.0</v>
      </c>
      <c r="T191" s="4">
        <v>1.0</v>
      </c>
      <c r="U191" s="4"/>
    </row>
    <row r="192">
      <c r="A192" s="4" t="s">
        <v>1058</v>
      </c>
      <c r="B192" s="40">
        <v>45377.60898584491</v>
      </c>
      <c r="C192" s="9" t="s">
        <v>568</v>
      </c>
      <c r="D192" s="9" t="s">
        <v>27</v>
      </c>
      <c r="E192" s="9" t="s">
        <v>1059</v>
      </c>
      <c r="F192" s="9" t="s">
        <v>1060</v>
      </c>
      <c r="G192" s="9">
        <v>9.319710964E9</v>
      </c>
      <c r="H192" s="9" t="s">
        <v>1027</v>
      </c>
      <c r="I192" s="9" t="s">
        <v>1037</v>
      </c>
      <c r="J192" s="9">
        <v>201301.0</v>
      </c>
      <c r="K192" s="36" t="s">
        <v>1061</v>
      </c>
      <c r="L192" s="9" t="s">
        <v>165</v>
      </c>
      <c r="M192" s="9" t="s">
        <v>1062</v>
      </c>
      <c r="Q192" s="4">
        <v>0.0</v>
      </c>
      <c r="R192" s="4" t="s">
        <v>1063</v>
      </c>
      <c r="S192" s="4">
        <v>45377.0</v>
      </c>
      <c r="T192" s="4">
        <v>1.0</v>
      </c>
      <c r="U192" s="4" t="s">
        <v>1063</v>
      </c>
    </row>
    <row r="193">
      <c r="A193" s="4" t="s">
        <v>1064</v>
      </c>
      <c r="B193" s="40">
        <v>45377.6357315162</v>
      </c>
      <c r="C193" s="9" t="s">
        <v>160</v>
      </c>
      <c r="D193" s="9" t="s">
        <v>147</v>
      </c>
      <c r="N193" s="9" t="s">
        <v>1065</v>
      </c>
      <c r="O193" s="9" t="s">
        <v>455</v>
      </c>
      <c r="Q193" s="4">
        <v>0.0</v>
      </c>
      <c r="R193" s="4" t="s">
        <v>1065</v>
      </c>
      <c r="S193" s="4">
        <v>45377.0</v>
      </c>
      <c r="T193" s="4">
        <v>1.0</v>
      </c>
      <c r="U193" s="4"/>
    </row>
    <row r="194">
      <c r="A194" s="4" t="s">
        <v>1066</v>
      </c>
      <c r="B194" s="40">
        <v>45377.663754189816</v>
      </c>
      <c r="C194" s="9" t="s">
        <v>160</v>
      </c>
      <c r="D194" s="9" t="s">
        <v>27</v>
      </c>
      <c r="E194" s="9" t="s">
        <v>1067</v>
      </c>
      <c r="F194" s="9" t="s">
        <v>1068</v>
      </c>
      <c r="G194" s="9">
        <v>9.899980612E9</v>
      </c>
      <c r="H194" s="9" t="s">
        <v>44</v>
      </c>
      <c r="I194" s="9" t="s">
        <v>1069</v>
      </c>
      <c r="J194" s="9">
        <v>110015.0</v>
      </c>
      <c r="K194" s="36" t="s">
        <v>1070</v>
      </c>
      <c r="L194" s="9" t="s">
        <v>165</v>
      </c>
      <c r="M194" s="9" t="s">
        <v>1071</v>
      </c>
      <c r="P194" s="36" t="s">
        <v>1072</v>
      </c>
      <c r="Q194" s="4">
        <v>0.0</v>
      </c>
      <c r="R194" s="4" t="s">
        <v>1073</v>
      </c>
      <c r="S194" s="4">
        <v>45377.0</v>
      </c>
      <c r="T194" s="4">
        <v>1.0</v>
      </c>
      <c r="U194" s="4" t="s">
        <v>1073</v>
      </c>
    </row>
    <row r="195">
      <c r="A195" s="4" t="s">
        <v>1074</v>
      </c>
      <c r="B195" s="40">
        <v>45377.667968333335</v>
      </c>
      <c r="C195" s="9" t="s">
        <v>722</v>
      </c>
      <c r="D195" s="9" t="s">
        <v>27</v>
      </c>
      <c r="E195" s="9" t="s">
        <v>1075</v>
      </c>
      <c r="F195" s="9" t="s">
        <v>1076</v>
      </c>
      <c r="G195" s="9">
        <v>8.851955723E9</v>
      </c>
      <c r="H195" s="9" t="s">
        <v>1077</v>
      </c>
      <c r="I195" s="9" t="s">
        <v>1078</v>
      </c>
      <c r="J195" s="9">
        <v>122002.0</v>
      </c>
      <c r="K195" s="36" t="s">
        <v>1079</v>
      </c>
      <c r="L195" s="9" t="s">
        <v>266</v>
      </c>
      <c r="M195" s="9" t="s">
        <v>1080</v>
      </c>
      <c r="Q195" s="4">
        <v>1.0</v>
      </c>
      <c r="R195" s="4" t="s">
        <v>1081</v>
      </c>
      <c r="S195" s="4">
        <v>45377.0</v>
      </c>
      <c r="T195" s="4">
        <v>1.0</v>
      </c>
      <c r="U195" s="4" t="s">
        <v>1081</v>
      </c>
    </row>
    <row r="196">
      <c r="A196" s="4" t="s">
        <v>1082</v>
      </c>
      <c r="B196" s="40">
        <v>45377.67314917824</v>
      </c>
      <c r="C196" s="9" t="s">
        <v>568</v>
      </c>
      <c r="D196" s="9" t="s">
        <v>27</v>
      </c>
      <c r="E196" s="9" t="s">
        <v>1083</v>
      </c>
      <c r="F196" s="9" t="s">
        <v>1084</v>
      </c>
      <c r="G196" s="9">
        <v>9.810027782E9</v>
      </c>
      <c r="H196" s="9" t="s">
        <v>1027</v>
      </c>
      <c r="I196" s="9" t="s">
        <v>1085</v>
      </c>
      <c r="J196" s="9">
        <v>201301.0</v>
      </c>
      <c r="K196" s="36" t="s">
        <v>1086</v>
      </c>
      <c r="L196" s="9" t="s">
        <v>165</v>
      </c>
      <c r="M196" s="9" t="s">
        <v>1087</v>
      </c>
      <c r="Q196" s="4">
        <v>0.0</v>
      </c>
      <c r="R196" s="4" t="s">
        <v>1088</v>
      </c>
      <c r="S196" s="4">
        <v>45377.0</v>
      </c>
      <c r="T196" s="4">
        <v>1.0</v>
      </c>
      <c r="U196" s="4" t="s">
        <v>1088</v>
      </c>
    </row>
    <row r="197">
      <c r="A197" s="4" t="s">
        <v>1089</v>
      </c>
      <c r="B197" s="40">
        <v>45377.675725127316</v>
      </c>
      <c r="C197" s="9" t="s">
        <v>160</v>
      </c>
      <c r="D197" s="9" t="s">
        <v>27</v>
      </c>
      <c r="E197" s="9" t="s">
        <v>1090</v>
      </c>
      <c r="F197" s="9" t="s">
        <v>1091</v>
      </c>
      <c r="G197" s="9">
        <v>9.667828284E9</v>
      </c>
      <c r="H197" s="9" t="s">
        <v>44</v>
      </c>
      <c r="I197" s="9" t="s">
        <v>455</v>
      </c>
      <c r="J197" s="9">
        <v>110015.0</v>
      </c>
      <c r="K197" s="36" t="s">
        <v>1092</v>
      </c>
      <c r="L197" s="9" t="s">
        <v>165</v>
      </c>
      <c r="M197" s="9" t="s">
        <v>1093</v>
      </c>
      <c r="Q197" s="4">
        <v>0.0</v>
      </c>
      <c r="R197" s="4" t="s">
        <v>1094</v>
      </c>
      <c r="S197" s="4">
        <v>45377.0</v>
      </c>
      <c r="T197" s="4">
        <v>1.0</v>
      </c>
      <c r="U197" s="4" t="s">
        <v>1094</v>
      </c>
    </row>
    <row r="198">
      <c r="A198" s="4" t="s">
        <v>1095</v>
      </c>
      <c r="B198" s="40">
        <v>45377.69687792824</v>
      </c>
      <c r="C198" s="9" t="s">
        <v>160</v>
      </c>
      <c r="D198" s="9" t="s">
        <v>147</v>
      </c>
      <c r="N198" s="9" t="s">
        <v>1096</v>
      </c>
      <c r="O198" s="9" t="s">
        <v>1069</v>
      </c>
      <c r="Q198" s="4">
        <v>0.0</v>
      </c>
      <c r="R198" s="4" t="s">
        <v>1096</v>
      </c>
      <c r="S198" s="4">
        <v>45377.0</v>
      </c>
      <c r="T198" s="4">
        <v>1.0</v>
      </c>
      <c r="U198" s="4"/>
    </row>
    <row r="199">
      <c r="A199" s="4" t="s">
        <v>1097</v>
      </c>
      <c r="B199" s="40">
        <v>45377.76484208333</v>
      </c>
      <c r="C199" s="9" t="s">
        <v>568</v>
      </c>
      <c r="D199" s="9" t="s">
        <v>27</v>
      </c>
      <c r="E199" s="9" t="s">
        <v>1098</v>
      </c>
      <c r="F199" s="9" t="s">
        <v>1099</v>
      </c>
      <c r="G199" s="9">
        <v>8.448449653E9</v>
      </c>
      <c r="H199" s="9" t="s">
        <v>1027</v>
      </c>
      <c r="I199" s="9" t="s">
        <v>1100</v>
      </c>
      <c r="J199" s="9">
        <v>201301.0</v>
      </c>
      <c r="K199" s="36" t="s">
        <v>1101</v>
      </c>
      <c r="L199" s="9" t="s">
        <v>165</v>
      </c>
      <c r="M199" s="9" t="s">
        <v>1102</v>
      </c>
      <c r="Q199" s="4">
        <v>1.0</v>
      </c>
      <c r="R199" s="4" t="s">
        <v>1103</v>
      </c>
      <c r="S199" s="4">
        <v>45377.0</v>
      </c>
      <c r="T199" s="4">
        <v>1.0</v>
      </c>
      <c r="U199" s="4" t="s">
        <v>1103</v>
      </c>
    </row>
    <row r="200">
      <c r="A200" s="4" t="s">
        <v>1104</v>
      </c>
      <c r="B200" s="40">
        <v>45378.53596527778</v>
      </c>
      <c r="C200" s="9" t="s">
        <v>568</v>
      </c>
      <c r="D200" s="9" t="s">
        <v>27</v>
      </c>
      <c r="E200" s="9" t="s">
        <v>1105</v>
      </c>
      <c r="F200" s="9" t="s">
        <v>1106</v>
      </c>
      <c r="G200" s="9">
        <v>8.588841454E9</v>
      </c>
      <c r="H200" s="9" t="s">
        <v>1027</v>
      </c>
      <c r="I200" s="9" t="s">
        <v>1107</v>
      </c>
      <c r="J200" s="9">
        <v>201301.0</v>
      </c>
      <c r="K200" s="36" t="s">
        <v>1108</v>
      </c>
      <c r="L200" s="9" t="s">
        <v>165</v>
      </c>
      <c r="M200" s="9" t="s">
        <v>1109</v>
      </c>
      <c r="Q200" s="4">
        <v>0.0</v>
      </c>
      <c r="R200" s="4" t="s">
        <v>1110</v>
      </c>
      <c r="S200" s="4">
        <v>45378.0</v>
      </c>
      <c r="T200" s="4">
        <v>1.0</v>
      </c>
      <c r="U200" s="4" t="s">
        <v>1110</v>
      </c>
    </row>
    <row r="201">
      <c r="A201" s="4" t="s">
        <v>1111</v>
      </c>
      <c r="B201" s="40">
        <v>45378.55842015047</v>
      </c>
      <c r="C201" s="9" t="s">
        <v>568</v>
      </c>
      <c r="D201" s="9" t="s">
        <v>27</v>
      </c>
      <c r="E201" s="9" t="s">
        <v>1112</v>
      </c>
      <c r="F201" s="9" t="s">
        <v>1113</v>
      </c>
      <c r="G201" s="9">
        <v>9.28909005E9</v>
      </c>
      <c r="H201" s="9" t="s">
        <v>1027</v>
      </c>
      <c r="I201" s="9" t="s">
        <v>1114</v>
      </c>
      <c r="J201" s="9">
        <v>201301.0</v>
      </c>
      <c r="K201" s="36" t="s">
        <v>1115</v>
      </c>
      <c r="L201" s="9" t="s">
        <v>165</v>
      </c>
      <c r="M201" s="9" t="s">
        <v>1116</v>
      </c>
      <c r="Q201" s="4">
        <v>0.0</v>
      </c>
      <c r="R201" s="4" t="s">
        <v>1117</v>
      </c>
      <c r="S201" s="4">
        <v>45378.0</v>
      </c>
      <c r="T201" s="4">
        <v>1.0</v>
      </c>
      <c r="U201" s="4" t="s">
        <v>1117</v>
      </c>
    </row>
    <row r="202">
      <c r="A202" s="4" t="s">
        <v>1118</v>
      </c>
      <c r="B202" s="40">
        <v>45378.6058327662</v>
      </c>
      <c r="C202" s="9" t="s">
        <v>568</v>
      </c>
      <c r="D202" s="9" t="s">
        <v>27</v>
      </c>
      <c r="E202" s="9" t="s">
        <v>1119</v>
      </c>
      <c r="F202" s="9" t="s">
        <v>1120</v>
      </c>
      <c r="G202" s="9">
        <v>9.871937669E9</v>
      </c>
      <c r="H202" s="9" t="s">
        <v>1027</v>
      </c>
      <c r="I202" s="9" t="s">
        <v>1121</v>
      </c>
      <c r="J202" s="9">
        <v>201301.0</v>
      </c>
      <c r="K202" s="36" t="s">
        <v>1122</v>
      </c>
      <c r="L202" s="9" t="s">
        <v>165</v>
      </c>
      <c r="M202" s="9" t="s">
        <v>1123</v>
      </c>
      <c r="Q202" s="4">
        <v>0.0</v>
      </c>
      <c r="R202" s="4" t="s">
        <v>1124</v>
      </c>
      <c r="S202" s="4">
        <v>45378.0</v>
      </c>
      <c r="T202" s="4">
        <v>1.0</v>
      </c>
      <c r="U202" s="4" t="s">
        <v>1124</v>
      </c>
    </row>
    <row r="203">
      <c r="A203" s="4" t="s">
        <v>1125</v>
      </c>
      <c r="B203" s="40">
        <v>45378.6162722338</v>
      </c>
      <c r="C203" s="9" t="s">
        <v>722</v>
      </c>
      <c r="D203" s="9" t="s">
        <v>27</v>
      </c>
      <c r="E203" s="9" t="s">
        <v>1126</v>
      </c>
      <c r="F203" s="9" t="s">
        <v>1127</v>
      </c>
      <c r="G203" s="9">
        <v>8.44844971E9</v>
      </c>
      <c r="H203" s="9" t="s">
        <v>1027</v>
      </c>
      <c r="I203" s="9" t="s">
        <v>1128</v>
      </c>
      <c r="J203" s="9">
        <v>201309.0</v>
      </c>
      <c r="K203" s="36" t="s">
        <v>1129</v>
      </c>
      <c r="L203" s="9" t="s">
        <v>165</v>
      </c>
      <c r="M203" s="9" t="s">
        <v>1130</v>
      </c>
      <c r="Q203" s="4">
        <v>0.0</v>
      </c>
      <c r="R203" s="4" t="s">
        <v>1131</v>
      </c>
      <c r="S203" s="4">
        <v>45378.0</v>
      </c>
      <c r="T203" s="4">
        <v>1.0</v>
      </c>
      <c r="U203" s="4" t="s">
        <v>1131</v>
      </c>
    </row>
    <row r="204">
      <c r="A204" s="4" t="s">
        <v>1132</v>
      </c>
      <c r="B204" s="40">
        <v>45378.63973974537</v>
      </c>
      <c r="C204" s="9" t="s">
        <v>568</v>
      </c>
      <c r="D204" s="9" t="s">
        <v>27</v>
      </c>
      <c r="E204" s="9" t="s">
        <v>1133</v>
      </c>
      <c r="F204" s="9" t="s">
        <v>1134</v>
      </c>
      <c r="G204" s="9">
        <v>9.3129285E9</v>
      </c>
      <c r="H204" s="9" t="s">
        <v>291</v>
      </c>
      <c r="I204" s="9" t="s">
        <v>1135</v>
      </c>
      <c r="J204" s="9">
        <v>201002.0</v>
      </c>
      <c r="K204" s="36" t="s">
        <v>1136</v>
      </c>
      <c r="L204" s="9" t="s">
        <v>235</v>
      </c>
      <c r="M204" s="9" t="s">
        <v>1137</v>
      </c>
      <c r="Q204" s="4">
        <v>0.0</v>
      </c>
      <c r="R204" s="4" t="s">
        <v>1138</v>
      </c>
      <c r="S204" s="4">
        <v>45378.0</v>
      </c>
      <c r="T204" s="4">
        <v>1.0</v>
      </c>
      <c r="U204" s="4" t="s">
        <v>1138</v>
      </c>
    </row>
    <row r="205">
      <c r="A205" s="4" t="s">
        <v>1139</v>
      </c>
      <c r="B205" s="40">
        <v>45378.659389837965</v>
      </c>
      <c r="C205" s="9" t="s">
        <v>568</v>
      </c>
      <c r="D205" s="9" t="s">
        <v>27</v>
      </c>
      <c r="E205" s="9" t="s">
        <v>1140</v>
      </c>
      <c r="F205" s="9" t="s">
        <v>1141</v>
      </c>
      <c r="G205" s="9">
        <v>8.826688488E9</v>
      </c>
      <c r="H205" s="9" t="s">
        <v>291</v>
      </c>
      <c r="I205" s="9" t="s">
        <v>1135</v>
      </c>
      <c r="J205" s="9">
        <v>201003.0</v>
      </c>
      <c r="K205" s="36" t="s">
        <v>1142</v>
      </c>
      <c r="L205" s="9" t="s">
        <v>165</v>
      </c>
      <c r="M205" s="9" t="s">
        <v>1143</v>
      </c>
      <c r="Q205" s="4">
        <v>0.0</v>
      </c>
      <c r="R205" s="4" t="s">
        <v>1144</v>
      </c>
      <c r="S205" s="4">
        <v>45378.0</v>
      </c>
      <c r="T205" s="4">
        <v>1.0</v>
      </c>
      <c r="U205" s="4" t="s">
        <v>1144</v>
      </c>
    </row>
    <row r="206">
      <c r="A206" s="4" t="s">
        <v>1145</v>
      </c>
      <c r="B206" s="40">
        <v>45379.681451550925</v>
      </c>
      <c r="C206" s="9" t="s">
        <v>160</v>
      </c>
      <c r="D206" s="9" t="s">
        <v>27</v>
      </c>
      <c r="E206" s="9" t="s">
        <v>1146</v>
      </c>
      <c r="F206" s="9" t="s">
        <v>1147</v>
      </c>
      <c r="G206" s="9">
        <v>9.810088912E9</v>
      </c>
      <c r="H206" s="9" t="s">
        <v>44</v>
      </c>
      <c r="I206" s="9" t="s">
        <v>163</v>
      </c>
      <c r="J206" s="9">
        <v>110085.0</v>
      </c>
      <c r="K206" s="36" t="s">
        <v>1148</v>
      </c>
      <c r="L206" s="9" t="s">
        <v>165</v>
      </c>
      <c r="M206" s="9" t="s">
        <v>1149</v>
      </c>
      <c r="Q206" s="4">
        <v>1.0</v>
      </c>
      <c r="R206" s="4" t="s">
        <v>1150</v>
      </c>
      <c r="S206" s="4">
        <v>45379.0</v>
      </c>
      <c r="T206" s="4">
        <v>1.0</v>
      </c>
      <c r="U206" s="4" t="s">
        <v>1150</v>
      </c>
    </row>
    <row r="207">
      <c r="A207" s="4" t="s">
        <v>1151</v>
      </c>
      <c r="B207" s="40">
        <v>45380.51347987269</v>
      </c>
      <c r="C207" s="9" t="s">
        <v>568</v>
      </c>
      <c r="D207" s="9" t="s">
        <v>147</v>
      </c>
      <c r="N207" s="9" t="s">
        <v>1152</v>
      </c>
      <c r="O207" s="9" t="s">
        <v>757</v>
      </c>
      <c r="Q207" s="4">
        <v>0.0</v>
      </c>
      <c r="R207" s="4" t="s">
        <v>1152</v>
      </c>
      <c r="S207" s="4">
        <v>45380.0</v>
      </c>
      <c r="T207" s="4">
        <v>1.0</v>
      </c>
      <c r="U207" s="4"/>
    </row>
    <row r="208">
      <c r="A208" s="4" t="s">
        <v>1153</v>
      </c>
      <c r="B208" s="40">
        <v>45380.52020625</v>
      </c>
      <c r="C208" s="9" t="s">
        <v>568</v>
      </c>
      <c r="D208" s="9" t="s">
        <v>147</v>
      </c>
      <c r="N208" s="9" t="s">
        <v>1154</v>
      </c>
      <c r="O208" s="9" t="s">
        <v>757</v>
      </c>
      <c r="Q208" s="4">
        <v>0.0</v>
      </c>
      <c r="R208" s="4" t="s">
        <v>1154</v>
      </c>
      <c r="S208" s="4">
        <v>45380.0</v>
      </c>
      <c r="T208" s="4">
        <v>1.0</v>
      </c>
      <c r="U208" s="4"/>
    </row>
    <row r="209">
      <c r="A209" s="4" t="s">
        <v>1155</v>
      </c>
      <c r="B209" s="40">
        <v>45380.523945127316</v>
      </c>
      <c r="C209" s="9" t="s">
        <v>722</v>
      </c>
      <c r="D209" s="9" t="s">
        <v>147</v>
      </c>
      <c r="N209" s="9" t="s">
        <v>1156</v>
      </c>
      <c r="O209" s="9" t="s">
        <v>788</v>
      </c>
      <c r="Q209" s="4">
        <v>0.0</v>
      </c>
      <c r="R209" s="4" t="s">
        <v>1156</v>
      </c>
      <c r="S209" s="4">
        <v>45380.0</v>
      </c>
      <c r="T209" s="4">
        <v>1.0</v>
      </c>
      <c r="U209" s="4"/>
    </row>
    <row r="210">
      <c r="A210" s="4" t="s">
        <v>1157</v>
      </c>
      <c r="B210" s="40">
        <v>45380.525954745375</v>
      </c>
      <c r="C210" s="9" t="s">
        <v>568</v>
      </c>
      <c r="D210" s="9" t="s">
        <v>147</v>
      </c>
      <c r="N210" s="9" t="s">
        <v>1158</v>
      </c>
      <c r="O210" s="9" t="s">
        <v>757</v>
      </c>
      <c r="Q210" s="4">
        <v>0.0</v>
      </c>
      <c r="R210" s="4" t="s">
        <v>1158</v>
      </c>
      <c r="S210" s="4">
        <v>45380.0</v>
      </c>
      <c r="T210" s="4">
        <v>1.0</v>
      </c>
      <c r="U210" s="4"/>
    </row>
    <row r="211">
      <c r="A211" s="4" t="s">
        <v>1159</v>
      </c>
      <c r="B211" s="40">
        <v>45380.54272967593</v>
      </c>
      <c r="C211" s="9" t="s">
        <v>160</v>
      </c>
      <c r="D211" s="9" t="s">
        <v>147</v>
      </c>
      <c r="N211" s="9" t="s">
        <v>1160</v>
      </c>
      <c r="O211" s="9" t="s">
        <v>757</v>
      </c>
      <c r="Q211" s="4">
        <v>0.0</v>
      </c>
      <c r="R211" s="4" t="s">
        <v>1160</v>
      </c>
      <c r="S211" s="4">
        <v>45380.0</v>
      </c>
      <c r="T211" s="4">
        <v>1.0</v>
      </c>
      <c r="U211" s="4"/>
    </row>
    <row r="212">
      <c r="A212" s="4" t="s">
        <v>1161</v>
      </c>
      <c r="B212" s="40">
        <v>45380.542795601854</v>
      </c>
      <c r="C212" s="9" t="s">
        <v>722</v>
      </c>
      <c r="D212" s="9" t="s">
        <v>147</v>
      </c>
      <c r="N212" s="9" t="s">
        <v>1162</v>
      </c>
      <c r="O212" s="9" t="s">
        <v>788</v>
      </c>
      <c r="Q212" s="4">
        <v>0.0</v>
      </c>
      <c r="R212" s="4" t="s">
        <v>1162</v>
      </c>
      <c r="S212" s="4">
        <v>45380.0</v>
      </c>
      <c r="T212" s="4">
        <v>1.0</v>
      </c>
      <c r="U212" s="4"/>
    </row>
    <row r="213">
      <c r="A213" s="4" t="s">
        <v>1163</v>
      </c>
      <c r="B213" s="40">
        <v>45380.544754525465</v>
      </c>
      <c r="C213" s="9" t="s">
        <v>568</v>
      </c>
      <c r="D213" s="9" t="s">
        <v>147</v>
      </c>
      <c r="N213" s="9" t="s">
        <v>1164</v>
      </c>
      <c r="O213" s="9" t="s">
        <v>788</v>
      </c>
      <c r="Q213" s="4">
        <v>0.0</v>
      </c>
      <c r="R213" s="4" t="s">
        <v>1164</v>
      </c>
      <c r="S213" s="4">
        <v>45380.0</v>
      </c>
      <c r="T213" s="4">
        <v>1.0</v>
      </c>
      <c r="U213" s="4"/>
    </row>
    <row r="214">
      <c r="A214" s="4" t="s">
        <v>1165</v>
      </c>
      <c r="B214" s="40">
        <v>45380.557343692126</v>
      </c>
      <c r="C214" s="9" t="s">
        <v>568</v>
      </c>
      <c r="D214" s="9" t="s">
        <v>147</v>
      </c>
      <c r="N214" s="9" t="s">
        <v>1166</v>
      </c>
      <c r="O214" s="9" t="s">
        <v>757</v>
      </c>
      <c r="Q214" s="4">
        <v>0.0</v>
      </c>
      <c r="R214" s="4" t="s">
        <v>1166</v>
      </c>
      <c r="S214" s="4">
        <v>45380.0</v>
      </c>
      <c r="T214" s="4">
        <v>1.0</v>
      </c>
      <c r="U214" s="4"/>
    </row>
    <row r="215">
      <c r="A215" s="4" t="s">
        <v>1167</v>
      </c>
      <c r="B215" s="40">
        <v>45380.57181184027</v>
      </c>
      <c r="C215" s="9" t="s">
        <v>160</v>
      </c>
      <c r="D215" s="9" t="s">
        <v>147</v>
      </c>
      <c r="N215" s="9" t="s">
        <v>1168</v>
      </c>
      <c r="O215" s="9" t="s">
        <v>757</v>
      </c>
      <c r="Q215" s="4">
        <v>0.0</v>
      </c>
      <c r="R215" s="4" t="s">
        <v>1168</v>
      </c>
      <c r="S215" s="4">
        <v>45380.0</v>
      </c>
      <c r="T215" s="4">
        <v>1.0</v>
      </c>
      <c r="U215" s="4"/>
    </row>
    <row r="216">
      <c r="A216" s="4" t="s">
        <v>1169</v>
      </c>
      <c r="B216" s="40">
        <v>45380.574803020834</v>
      </c>
      <c r="C216" s="9" t="s">
        <v>722</v>
      </c>
      <c r="D216" s="9" t="s">
        <v>27</v>
      </c>
      <c r="E216" s="9" t="s">
        <v>1170</v>
      </c>
      <c r="F216" s="9" t="s">
        <v>1171</v>
      </c>
      <c r="G216" s="9">
        <v>9.315117722E9</v>
      </c>
      <c r="H216" s="9" t="s">
        <v>44</v>
      </c>
      <c r="I216" s="9" t="s">
        <v>788</v>
      </c>
      <c r="J216" s="9">
        <v>110092.0</v>
      </c>
      <c r="K216" s="36" t="s">
        <v>1172</v>
      </c>
      <c r="L216" s="9" t="s">
        <v>165</v>
      </c>
      <c r="M216" s="9" t="s">
        <v>1173</v>
      </c>
      <c r="Q216" s="4">
        <v>0.0</v>
      </c>
      <c r="R216" s="4" t="s">
        <v>1174</v>
      </c>
      <c r="S216" s="4">
        <v>45380.0</v>
      </c>
      <c r="T216" s="4">
        <v>1.0</v>
      </c>
      <c r="U216" s="4" t="s">
        <v>1174</v>
      </c>
    </row>
    <row r="217">
      <c r="A217" s="4" t="s">
        <v>1175</v>
      </c>
      <c r="B217" s="40">
        <v>45380.58737204861</v>
      </c>
      <c r="C217" s="9" t="s">
        <v>722</v>
      </c>
      <c r="D217" s="9" t="s">
        <v>147</v>
      </c>
      <c r="N217" s="9" t="s">
        <v>1176</v>
      </c>
      <c r="O217" s="9" t="s">
        <v>788</v>
      </c>
      <c r="Q217" s="4">
        <v>0.0</v>
      </c>
      <c r="R217" s="4" t="s">
        <v>1176</v>
      </c>
      <c r="S217" s="4">
        <v>45380.0</v>
      </c>
      <c r="T217" s="4">
        <v>1.0</v>
      </c>
      <c r="U217" s="4"/>
    </row>
    <row r="218">
      <c r="A218" s="4" t="s">
        <v>1177</v>
      </c>
      <c r="B218" s="40">
        <v>45380.631457129624</v>
      </c>
      <c r="C218" s="9" t="s">
        <v>568</v>
      </c>
      <c r="D218" s="9" t="s">
        <v>147</v>
      </c>
      <c r="N218" s="9" t="s">
        <v>1178</v>
      </c>
      <c r="O218" s="9" t="s">
        <v>757</v>
      </c>
      <c r="Q218" s="4">
        <v>0.0</v>
      </c>
      <c r="R218" s="4" t="s">
        <v>1178</v>
      </c>
      <c r="S218" s="4">
        <v>45380.0</v>
      </c>
      <c r="T218" s="4">
        <v>1.0</v>
      </c>
      <c r="U218" s="4"/>
    </row>
    <row r="219">
      <c r="A219" s="4" t="s">
        <v>1179</v>
      </c>
      <c r="B219" s="40">
        <v>45380.631782627315</v>
      </c>
      <c r="C219" s="9" t="s">
        <v>160</v>
      </c>
      <c r="D219" s="9" t="s">
        <v>147</v>
      </c>
      <c r="N219" s="9" t="s">
        <v>1176</v>
      </c>
      <c r="O219" s="9" t="s">
        <v>757</v>
      </c>
      <c r="Q219" s="4">
        <v>0.0</v>
      </c>
      <c r="R219" s="4" t="s">
        <v>1176</v>
      </c>
      <c r="S219" s="4">
        <v>45380.0</v>
      </c>
      <c r="T219" s="4">
        <v>1.0</v>
      </c>
      <c r="U219" s="4"/>
    </row>
    <row r="220">
      <c r="A220" s="4" t="s">
        <v>1180</v>
      </c>
      <c r="B220" s="40">
        <v>45380.63455894676</v>
      </c>
      <c r="C220" s="9" t="s">
        <v>568</v>
      </c>
      <c r="D220" s="9" t="s">
        <v>147</v>
      </c>
      <c r="N220" s="9" t="s">
        <v>1181</v>
      </c>
      <c r="O220" s="9" t="s">
        <v>757</v>
      </c>
      <c r="Q220" s="4">
        <v>0.0</v>
      </c>
      <c r="R220" s="4" t="s">
        <v>1181</v>
      </c>
      <c r="S220" s="4">
        <v>45380.0</v>
      </c>
      <c r="T220" s="4">
        <v>1.0</v>
      </c>
      <c r="U220" s="4"/>
    </row>
    <row r="221">
      <c r="A221" s="4" t="s">
        <v>1182</v>
      </c>
      <c r="B221" s="40">
        <v>45380.64388715278</v>
      </c>
      <c r="C221" s="9" t="s">
        <v>568</v>
      </c>
      <c r="D221" s="9" t="s">
        <v>147</v>
      </c>
      <c r="N221" s="9" t="s">
        <v>1183</v>
      </c>
      <c r="O221" s="9" t="s">
        <v>757</v>
      </c>
      <c r="Q221" s="4">
        <v>0.0</v>
      </c>
      <c r="R221" s="4" t="s">
        <v>1183</v>
      </c>
      <c r="S221" s="4">
        <v>45380.0</v>
      </c>
      <c r="T221" s="4">
        <v>1.0</v>
      </c>
      <c r="U221" s="4"/>
    </row>
    <row r="222">
      <c r="A222" s="4" t="s">
        <v>1184</v>
      </c>
      <c r="B222" s="40">
        <v>45380.645140567125</v>
      </c>
      <c r="C222" s="9" t="s">
        <v>722</v>
      </c>
      <c r="D222" s="9" t="s">
        <v>147</v>
      </c>
      <c r="N222" s="9" t="s">
        <v>1185</v>
      </c>
      <c r="O222" s="9" t="s">
        <v>788</v>
      </c>
      <c r="Q222" s="4">
        <v>0.0</v>
      </c>
      <c r="R222" s="4" t="s">
        <v>1185</v>
      </c>
      <c r="S222" s="4">
        <v>45380.0</v>
      </c>
      <c r="T222" s="4">
        <v>1.0</v>
      </c>
      <c r="U222" s="4"/>
    </row>
    <row r="223">
      <c r="A223" s="4" t="s">
        <v>1186</v>
      </c>
      <c r="B223" s="40">
        <v>45380.67516939815</v>
      </c>
      <c r="C223" s="9" t="s">
        <v>160</v>
      </c>
      <c r="D223" s="9" t="s">
        <v>147</v>
      </c>
      <c r="N223" s="9" t="s">
        <v>1187</v>
      </c>
      <c r="O223" s="9" t="s">
        <v>1188</v>
      </c>
      <c r="Q223" s="4">
        <v>0.0</v>
      </c>
      <c r="R223" s="4" t="s">
        <v>1187</v>
      </c>
      <c r="S223" s="4">
        <v>45380.0</v>
      </c>
      <c r="T223" s="4">
        <v>1.0</v>
      </c>
      <c r="U223" s="4"/>
    </row>
    <row r="224">
      <c r="A224" s="4" t="s">
        <v>1189</v>
      </c>
      <c r="B224" s="40">
        <v>45380.686341504625</v>
      </c>
      <c r="C224" s="9" t="s">
        <v>568</v>
      </c>
      <c r="D224" s="9" t="s">
        <v>147</v>
      </c>
      <c r="N224" s="9" t="s">
        <v>1190</v>
      </c>
      <c r="O224" s="9" t="s">
        <v>757</v>
      </c>
      <c r="Q224" s="4">
        <v>0.0</v>
      </c>
      <c r="R224" s="4" t="s">
        <v>1190</v>
      </c>
      <c r="S224" s="4">
        <v>45380.0</v>
      </c>
      <c r="T224" s="4">
        <v>1.0</v>
      </c>
      <c r="U224" s="4"/>
    </row>
    <row r="225">
      <c r="A225" s="4" t="s">
        <v>1191</v>
      </c>
      <c r="B225" s="40">
        <v>45380.70708862269</v>
      </c>
      <c r="C225" s="9" t="s">
        <v>568</v>
      </c>
      <c r="D225" s="9" t="s">
        <v>147</v>
      </c>
      <c r="N225" s="9" t="s">
        <v>1192</v>
      </c>
      <c r="O225" s="9" t="s">
        <v>757</v>
      </c>
      <c r="Q225" s="4">
        <v>0.0</v>
      </c>
      <c r="R225" s="4" t="s">
        <v>1192</v>
      </c>
      <c r="S225" s="4">
        <v>45380.0</v>
      </c>
      <c r="T225" s="4">
        <v>1.0</v>
      </c>
      <c r="U225" s="4"/>
    </row>
    <row r="226">
      <c r="A226" s="4" t="s">
        <v>1193</v>
      </c>
      <c r="B226" s="40">
        <v>45380.717225</v>
      </c>
      <c r="C226" s="9" t="s">
        <v>722</v>
      </c>
      <c r="D226" s="9" t="s">
        <v>147</v>
      </c>
      <c r="N226" s="9" t="s">
        <v>1194</v>
      </c>
      <c r="O226" s="9" t="s">
        <v>788</v>
      </c>
      <c r="Q226" s="4">
        <v>0.0</v>
      </c>
      <c r="R226" s="4" t="s">
        <v>1194</v>
      </c>
      <c r="S226" s="4">
        <v>45380.0</v>
      </c>
      <c r="T226" s="4">
        <v>1.0</v>
      </c>
      <c r="U226" s="4"/>
    </row>
    <row r="227">
      <c r="A227" s="4" t="s">
        <v>1195</v>
      </c>
      <c r="B227" s="40">
        <v>45380.72905475694</v>
      </c>
      <c r="C227" s="9" t="s">
        <v>160</v>
      </c>
      <c r="D227" s="9" t="s">
        <v>147</v>
      </c>
      <c r="N227" s="9" t="s">
        <v>1196</v>
      </c>
      <c r="O227" s="9" t="s">
        <v>1188</v>
      </c>
      <c r="Q227" s="4">
        <v>0.0</v>
      </c>
      <c r="R227" s="4" t="s">
        <v>1196</v>
      </c>
      <c r="S227" s="4">
        <v>45380.0</v>
      </c>
      <c r="T227" s="4">
        <v>1.0</v>
      </c>
      <c r="U227" s="4"/>
    </row>
    <row r="228">
      <c r="A228" s="4" t="s">
        <v>1197</v>
      </c>
      <c r="B228" s="40">
        <v>45380.730246875</v>
      </c>
      <c r="C228" s="9" t="s">
        <v>722</v>
      </c>
      <c r="D228" s="9" t="s">
        <v>147</v>
      </c>
      <c r="N228" s="9" t="s">
        <v>1198</v>
      </c>
      <c r="O228" s="9" t="s">
        <v>788</v>
      </c>
      <c r="Q228" s="4">
        <v>0.0</v>
      </c>
      <c r="R228" s="4" t="s">
        <v>1198</v>
      </c>
      <c r="S228" s="4">
        <v>45380.0</v>
      </c>
      <c r="T228" s="4">
        <v>1.0</v>
      </c>
      <c r="U228" s="4"/>
    </row>
    <row r="229">
      <c r="A229" s="4" t="s">
        <v>1199</v>
      </c>
      <c r="B229" s="40">
        <v>45381.51522048611</v>
      </c>
      <c r="C229" s="9" t="s">
        <v>160</v>
      </c>
      <c r="D229" s="9" t="s">
        <v>147</v>
      </c>
      <c r="N229" s="9" t="s">
        <v>1033</v>
      </c>
      <c r="O229" s="9" t="s">
        <v>584</v>
      </c>
      <c r="Q229" s="4">
        <v>0.0</v>
      </c>
      <c r="R229" s="4" t="s">
        <v>1033</v>
      </c>
      <c r="S229" s="4">
        <v>45381.0</v>
      </c>
      <c r="T229" s="4">
        <v>1.0</v>
      </c>
      <c r="U229" s="4"/>
    </row>
    <row r="230">
      <c r="A230" s="4" t="s">
        <v>1200</v>
      </c>
      <c r="B230" s="40">
        <v>45381.532382199075</v>
      </c>
      <c r="C230" s="9" t="s">
        <v>160</v>
      </c>
      <c r="D230" s="9" t="s">
        <v>147</v>
      </c>
      <c r="N230" s="9" t="s">
        <v>1201</v>
      </c>
      <c r="O230" s="9" t="s">
        <v>163</v>
      </c>
      <c r="Q230" s="4">
        <v>0.0</v>
      </c>
      <c r="R230" s="4" t="s">
        <v>1201</v>
      </c>
      <c r="S230" s="4">
        <v>45381.0</v>
      </c>
      <c r="T230" s="4">
        <v>1.0</v>
      </c>
      <c r="U230" s="4"/>
    </row>
    <row r="231">
      <c r="A231" s="4" t="s">
        <v>1202</v>
      </c>
      <c r="B231" s="40">
        <v>45381.557361134255</v>
      </c>
      <c r="C231" s="9" t="s">
        <v>160</v>
      </c>
      <c r="D231" s="9" t="s">
        <v>147</v>
      </c>
      <c r="N231" s="9" t="s">
        <v>173</v>
      </c>
      <c r="O231" s="9" t="s">
        <v>163</v>
      </c>
      <c r="Q231" s="4">
        <v>0.0</v>
      </c>
      <c r="R231" s="4" t="s">
        <v>173</v>
      </c>
      <c r="S231" s="4">
        <v>45381.0</v>
      </c>
      <c r="T231" s="4">
        <v>1.0</v>
      </c>
      <c r="U231" s="4"/>
    </row>
    <row r="232">
      <c r="A232" s="4" t="s">
        <v>1203</v>
      </c>
      <c r="B232" s="40">
        <v>45381.56011506944</v>
      </c>
      <c r="C232" s="9" t="s">
        <v>722</v>
      </c>
      <c r="D232" s="9" t="s">
        <v>27</v>
      </c>
      <c r="E232" s="9" t="s">
        <v>1204</v>
      </c>
      <c r="F232" s="9" t="s">
        <v>1205</v>
      </c>
      <c r="G232" s="9">
        <v>8.860000867E9</v>
      </c>
      <c r="H232" s="9" t="s">
        <v>291</v>
      </c>
      <c r="I232" s="9" t="s">
        <v>1206</v>
      </c>
      <c r="J232" s="9">
        <v>201014.0</v>
      </c>
      <c r="K232" s="36" t="s">
        <v>1207</v>
      </c>
      <c r="L232" s="9" t="s">
        <v>165</v>
      </c>
      <c r="M232" s="9" t="s">
        <v>1208</v>
      </c>
      <c r="Q232" s="4">
        <v>0.0</v>
      </c>
      <c r="R232" s="4" t="s">
        <v>1209</v>
      </c>
      <c r="S232" s="4">
        <v>45381.0</v>
      </c>
      <c r="T232" s="4">
        <v>1.0</v>
      </c>
      <c r="U232" s="4" t="s">
        <v>1209</v>
      </c>
    </row>
    <row r="233">
      <c r="A233" s="4" t="s">
        <v>1210</v>
      </c>
      <c r="B233" s="40">
        <v>45381.57480298611</v>
      </c>
      <c r="C233" s="9" t="s">
        <v>160</v>
      </c>
      <c r="D233" s="9" t="s">
        <v>147</v>
      </c>
      <c r="N233" s="9" t="s">
        <v>196</v>
      </c>
      <c r="O233" s="9" t="s">
        <v>163</v>
      </c>
      <c r="Q233" s="4">
        <v>1.0</v>
      </c>
      <c r="R233" s="4" t="s">
        <v>196</v>
      </c>
      <c r="S233" s="4">
        <v>45381.0</v>
      </c>
      <c r="T233" s="4">
        <v>1.0</v>
      </c>
      <c r="U233" s="4"/>
    </row>
    <row r="234">
      <c r="A234" s="4" t="s">
        <v>1211</v>
      </c>
      <c r="B234" s="40">
        <v>45381.58267883102</v>
      </c>
      <c r="C234" s="9" t="s">
        <v>568</v>
      </c>
      <c r="D234" s="9" t="s">
        <v>27</v>
      </c>
      <c r="E234" s="9" t="s">
        <v>1212</v>
      </c>
      <c r="F234" s="9" t="s">
        <v>1213</v>
      </c>
      <c r="G234" s="9">
        <v>9.999080712E9</v>
      </c>
      <c r="H234" s="9" t="s">
        <v>291</v>
      </c>
      <c r="I234" s="9" t="s">
        <v>1214</v>
      </c>
      <c r="J234" s="9">
        <v>201014.0</v>
      </c>
      <c r="K234" s="36" t="s">
        <v>1215</v>
      </c>
      <c r="L234" s="9" t="s">
        <v>165</v>
      </c>
      <c r="M234" s="9" t="s">
        <v>1123</v>
      </c>
      <c r="Q234" s="4">
        <v>0.0</v>
      </c>
      <c r="R234" s="4" t="s">
        <v>1216</v>
      </c>
      <c r="S234" s="4">
        <v>45381.0</v>
      </c>
      <c r="T234" s="4">
        <v>1.0</v>
      </c>
      <c r="U234" s="4" t="s">
        <v>1216</v>
      </c>
    </row>
    <row r="235">
      <c r="A235" s="4" t="s">
        <v>1217</v>
      </c>
      <c r="B235" s="40">
        <v>45381.589944363426</v>
      </c>
      <c r="C235" s="9" t="s">
        <v>160</v>
      </c>
      <c r="D235" s="9" t="s">
        <v>147</v>
      </c>
      <c r="N235" s="9" t="s">
        <v>167</v>
      </c>
      <c r="O235" s="9" t="s">
        <v>163</v>
      </c>
      <c r="Q235" s="4">
        <v>0.0</v>
      </c>
      <c r="R235" s="4" t="s">
        <v>167</v>
      </c>
      <c r="S235" s="4">
        <v>45381.0</v>
      </c>
      <c r="T235" s="4">
        <v>1.0</v>
      </c>
      <c r="U235" s="4"/>
    </row>
    <row r="236">
      <c r="A236" s="4" t="s">
        <v>1218</v>
      </c>
      <c r="B236" s="40">
        <v>45381.65208248842</v>
      </c>
      <c r="C236" s="9" t="s">
        <v>722</v>
      </c>
      <c r="D236" s="9" t="s">
        <v>147</v>
      </c>
      <c r="N236" s="9" t="s">
        <v>1219</v>
      </c>
      <c r="O236" s="9" t="s">
        <v>1220</v>
      </c>
      <c r="Q236" s="4">
        <v>0.0</v>
      </c>
      <c r="R236" s="4" t="s">
        <v>1219</v>
      </c>
      <c r="S236" s="4">
        <v>45381.0</v>
      </c>
      <c r="T236" s="4">
        <v>1.0</v>
      </c>
      <c r="U236" s="4"/>
    </row>
    <row r="237">
      <c r="A237" s="4" t="s">
        <v>1221</v>
      </c>
      <c r="B237" s="40">
        <v>45381.65361601852</v>
      </c>
      <c r="C237" s="9" t="s">
        <v>568</v>
      </c>
      <c r="D237" s="9" t="s">
        <v>147</v>
      </c>
      <c r="N237" s="9" t="s">
        <v>1222</v>
      </c>
      <c r="O237" s="9" t="s">
        <v>1223</v>
      </c>
      <c r="Q237" s="4">
        <v>0.0</v>
      </c>
      <c r="R237" s="4" t="s">
        <v>1222</v>
      </c>
      <c r="S237" s="4">
        <v>45381.0</v>
      </c>
      <c r="T237" s="4">
        <v>1.0</v>
      </c>
      <c r="U237" s="4"/>
    </row>
    <row r="238">
      <c r="A238" s="4" t="s">
        <v>1224</v>
      </c>
      <c r="B238" s="40">
        <v>45381.66288216435</v>
      </c>
      <c r="C238" s="9" t="s">
        <v>722</v>
      </c>
      <c r="D238" s="9" t="s">
        <v>147</v>
      </c>
      <c r="N238" s="9" t="s">
        <v>1225</v>
      </c>
      <c r="O238" s="9" t="s">
        <v>1220</v>
      </c>
      <c r="Q238" s="4">
        <v>0.0</v>
      </c>
      <c r="R238" s="4" t="s">
        <v>1225</v>
      </c>
      <c r="S238" s="4">
        <v>45381.0</v>
      </c>
      <c r="T238" s="4">
        <v>1.0</v>
      </c>
      <c r="U238" s="4"/>
    </row>
    <row r="239">
      <c r="A239" s="4" t="s">
        <v>1226</v>
      </c>
      <c r="B239" s="40">
        <v>45381.66306553241</v>
      </c>
      <c r="C239" s="9" t="s">
        <v>568</v>
      </c>
      <c r="D239" s="9" t="s">
        <v>147</v>
      </c>
      <c r="N239" s="9" t="s">
        <v>1227</v>
      </c>
      <c r="O239" s="9" t="s">
        <v>1223</v>
      </c>
      <c r="Q239" s="4">
        <v>0.0</v>
      </c>
      <c r="R239" s="4" t="s">
        <v>1227</v>
      </c>
      <c r="S239" s="4">
        <v>45381.0</v>
      </c>
      <c r="T239" s="4">
        <v>1.0</v>
      </c>
      <c r="U239" s="4"/>
    </row>
    <row r="240">
      <c r="A240" s="4" t="s">
        <v>1228</v>
      </c>
      <c r="B240" s="40">
        <v>45381.66502039351</v>
      </c>
      <c r="C240" s="9" t="s">
        <v>160</v>
      </c>
      <c r="D240" s="9" t="s">
        <v>147</v>
      </c>
      <c r="N240" s="9" t="s">
        <v>202</v>
      </c>
      <c r="O240" s="9" t="s">
        <v>163</v>
      </c>
      <c r="Q240" s="4">
        <v>0.0</v>
      </c>
      <c r="R240" s="4" t="s">
        <v>202</v>
      </c>
      <c r="S240" s="4">
        <v>45381.0</v>
      </c>
      <c r="T240" s="4">
        <v>1.0</v>
      </c>
      <c r="U240" s="4"/>
    </row>
    <row r="241">
      <c r="A241" s="4" t="s">
        <v>1229</v>
      </c>
      <c r="B241" s="40">
        <v>45381.676334895834</v>
      </c>
      <c r="C241" s="9" t="s">
        <v>568</v>
      </c>
      <c r="D241" s="9" t="s">
        <v>27</v>
      </c>
      <c r="E241" s="9" t="s">
        <v>1230</v>
      </c>
      <c r="F241" s="9" t="s">
        <v>1231</v>
      </c>
      <c r="G241" s="9">
        <v>9.810701779E9</v>
      </c>
      <c r="H241" s="9" t="s">
        <v>291</v>
      </c>
      <c r="I241" s="9" t="s">
        <v>1223</v>
      </c>
      <c r="J241" s="9">
        <v>201002.0</v>
      </c>
      <c r="K241" s="36" t="s">
        <v>1232</v>
      </c>
      <c r="L241" s="9" t="s">
        <v>165</v>
      </c>
      <c r="M241" s="9" t="s">
        <v>1233</v>
      </c>
      <c r="Q241" s="4">
        <v>0.0</v>
      </c>
      <c r="R241" s="4" t="s">
        <v>1234</v>
      </c>
      <c r="S241" s="4">
        <v>45381.0</v>
      </c>
      <c r="T241" s="4">
        <v>1.0</v>
      </c>
      <c r="U241" s="4" t="s">
        <v>1234</v>
      </c>
    </row>
    <row r="242">
      <c r="A242" s="4" t="s">
        <v>1235</v>
      </c>
      <c r="B242" s="40">
        <v>45381.68335982639</v>
      </c>
      <c r="C242" s="9" t="s">
        <v>568</v>
      </c>
      <c r="D242" s="9" t="s">
        <v>147</v>
      </c>
      <c r="N242" s="9" t="s">
        <v>1236</v>
      </c>
      <c r="O242" s="9" t="s">
        <v>1223</v>
      </c>
      <c r="Q242" s="4">
        <v>0.0</v>
      </c>
      <c r="R242" s="4" t="s">
        <v>1236</v>
      </c>
      <c r="S242" s="4">
        <v>45381.0</v>
      </c>
      <c r="T242" s="4">
        <v>1.0</v>
      </c>
      <c r="U242" s="4"/>
    </row>
    <row r="243">
      <c r="A243" s="4" t="s">
        <v>1237</v>
      </c>
      <c r="B243" s="40">
        <v>45381.68361337963</v>
      </c>
      <c r="C243" s="9" t="s">
        <v>722</v>
      </c>
      <c r="D243" s="9" t="s">
        <v>27</v>
      </c>
      <c r="E243" s="9" t="s">
        <v>1238</v>
      </c>
      <c r="F243" s="9" t="s">
        <v>1239</v>
      </c>
      <c r="G243" s="9">
        <v>9.650839694E9</v>
      </c>
      <c r="H243" s="9" t="s">
        <v>291</v>
      </c>
      <c r="I243" s="9" t="s">
        <v>292</v>
      </c>
      <c r="J243" s="9">
        <v>201002.0</v>
      </c>
      <c r="K243" s="36" t="s">
        <v>1240</v>
      </c>
      <c r="L243" s="9" t="s">
        <v>165</v>
      </c>
      <c r="M243" s="9" t="s">
        <v>1241</v>
      </c>
      <c r="Q243" s="4">
        <v>0.0</v>
      </c>
      <c r="R243" s="4" t="s">
        <v>1242</v>
      </c>
      <c r="S243" s="4">
        <v>45381.0</v>
      </c>
      <c r="T243" s="4">
        <v>1.0</v>
      </c>
      <c r="U243" s="4" t="s">
        <v>1242</v>
      </c>
    </row>
    <row r="244">
      <c r="A244" s="4" t="s">
        <v>1243</v>
      </c>
      <c r="B244" s="40">
        <v>45381.68876146991</v>
      </c>
      <c r="C244" s="9" t="s">
        <v>160</v>
      </c>
      <c r="D244" s="9" t="s">
        <v>147</v>
      </c>
      <c r="N244" s="9" t="s">
        <v>1244</v>
      </c>
      <c r="O244" s="9" t="s">
        <v>163</v>
      </c>
      <c r="Q244" s="4">
        <v>0.0</v>
      </c>
      <c r="R244" s="4" t="s">
        <v>1244</v>
      </c>
      <c r="S244" s="4">
        <v>45381.0</v>
      </c>
      <c r="T244" s="4">
        <v>1.0</v>
      </c>
      <c r="U244" s="4"/>
    </row>
    <row r="245">
      <c r="A245" s="4" t="s">
        <v>1245</v>
      </c>
      <c r="B245" s="40">
        <v>45381.703058125</v>
      </c>
      <c r="C245" s="9" t="s">
        <v>722</v>
      </c>
      <c r="D245" s="9" t="s">
        <v>147</v>
      </c>
      <c r="N245" s="9" t="s">
        <v>1246</v>
      </c>
      <c r="O245" s="9" t="s">
        <v>1220</v>
      </c>
      <c r="Q245" s="4">
        <v>0.0</v>
      </c>
      <c r="R245" s="4" t="s">
        <v>1246</v>
      </c>
      <c r="S245" s="4">
        <v>45381.0</v>
      </c>
      <c r="T245" s="4">
        <v>1.0</v>
      </c>
      <c r="U245" s="4"/>
    </row>
    <row r="246">
      <c r="A246" s="4" t="s">
        <v>1247</v>
      </c>
      <c r="B246" s="40">
        <v>45381.70332050926</v>
      </c>
      <c r="C246" s="9" t="s">
        <v>568</v>
      </c>
      <c r="D246" s="9" t="s">
        <v>147</v>
      </c>
      <c r="N246" s="9" t="s">
        <v>1248</v>
      </c>
      <c r="O246" s="9" t="s">
        <v>1249</v>
      </c>
      <c r="Q246" s="4">
        <v>0.0</v>
      </c>
      <c r="R246" s="4" t="s">
        <v>1248</v>
      </c>
      <c r="S246" s="4">
        <v>45381.0</v>
      </c>
      <c r="T246" s="4">
        <v>1.0</v>
      </c>
      <c r="U246" s="4"/>
    </row>
    <row r="247">
      <c r="A247" s="4" t="s">
        <v>1250</v>
      </c>
      <c r="B247" s="40">
        <v>45381.7105625</v>
      </c>
      <c r="C247" s="9" t="s">
        <v>160</v>
      </c>
      <c r="D247" s="9" t="s">
        <v>147</v>
      </c>
      <c r="N247" s="9" t="s">
        <v>1251</v>
      </c>
      <c r="O247" s="9" t="s">
        <v>545</v>
      </c>
      <c r="Q247" s="4">
        <v>0.0</v>
      </c>
      <c r="R247" s="4" t="s">
        <v>1251</v>
      </c>
      <c r="S247" s="4">
        <v>45381.0</v>
      </c>
      <c r="T247" s="4">
        <v>1.0</v>
      </c>
      <c r="U247" s="4"/>
    </row>
    <row r="248">
      <c r="A248" s="4" t="s">
        <v>1252</v>
      </c>
      <c r="B248" s="40">
        <v>45381.719659386574</v>
      </c>
      <c r="C248" s="9" t="s">
        <v>722</v>
      </c>
      <c r="D248" s="9" t="s">
        <v>147</v>
      </c>
      <c r="N248" s="9" t="s">
        <v>1253</v>
      </c>
      <c r="O248" s="9" t="s">
        <v>1220</v>
      </c>
      <c r="Q248" s="4">
        <v>0.0</v>
      </c>
      <c r="R248" s="4" t="s">
        <v>1253</v>
      </c>
      <c r="S248" s="4">
        <v>45381.0</v>
      </c>
      <c r="T248" s="4">
        <v>1.0</v>
      </c>
      <c r="U248" s="4"/>
    </row>
    <row r="249">
      <c r="A249" s="4" t="s">
        <v>1254</v>
      </c>
      <c r="B249" s="40">
        <v>45231.74982638889</v>
      </c>
      <c r="C249" s="9" t="s">
        <v>1255</v>
      </c>
      <c r="D249" s="9" t="s">
        <v>27</v>
      </c>
      <c r="E249" s="9" t="s">
        <v>1256</v>
      </c>
      <c r="F249" s="9" t="s">
        <v>1256</v>
      </c>
      <c r="Q249" s="4">
        <v>1.0</v>
      </c>
      <c r="R249" s="4" t="s">
        <v>1257</v>
      </c>
      <c r="S249" s="4">
        <v>45231.0</v>
      </c>
      <c r="T249" s="4" t="s">
        <v>40</v>
      </c>
      <c r="U249" s="4" t="s">
        <v>1257</v>
      </c>
    </row>
    <row r="250">
      <c r="A250" s="4" t="s">
        <v>1258</v>
      </c>
      <c r="B250" s="40">
        <v>45231.74982638889</v>
      </c>
      <c r="C250" s="9" t="s">
        <v>1255</v>
      </c>
      <c r="D250" s="9" t="s">
        <v>27</v>
      </c>
      <c r="E250" s="9" t="s">
        <v>1259</v>
      </c>
      <c r="F250" s="9" t="s">
        <v>1259</v>
      </c>
      <c r="M250" s="33"/>
      <c r="Q250" s="4">
        <v>1.0</v>
      </c>
      <c r="R250" s="4" t="s">
        <v>1260</v>
      </c>
      <c r="S250" s="6">
        <v>45231.0</v>
      </c>
      <c r="T250" s="4" t="s">
        <v>40</v>
      </c>
      <c r="U250" s="4" t="s">
        <v>1260</v>
      </c>
    </row>
    <row r="251">
      <c r="A251" s="4" t="s">
        <v>1261</v>
      </c>
      <c r="B251" s="41">
        <v>45331.48272457176</v>
      </c>
      <c r="C251" s="9" t="s">
        <v>1262</v>
      </c>
      <c r="D251" s="9" t="s">
        <v>27</v>
      </c>
      <c r="E251" s="4" t="s">
        <v>1263</v>
      </c>
      <c r="G251" s="4">
        <v>9.811111022E9</v>
      </c>
      <c r="H251" s="4" t="s">
        <v>44</v>
      </c>
      <c r="M251" s="33" t="s">
        <v>1264</v>
      </c>
      <c r="Q251" s="4">
        <v>0.0</v>
      </c>
      <c r="R251" s="4" t="s">
        <v>1265</v>
      </c>
      <c r="S251" s="6">
        <v>45331.0</v>
      </c>
      <c r="T251" s="4" t="s">
        <v>40</v>
      </c>
      <c r="U251" s="4" t="s">
        <v>1265</v>
      </c>
    </row>
    <row r="252">
      <c r="A252" s="4" t="s">
        <v>1266</v>
      </c>
      <c r="B252" s="41">
        <v>45331.48364115741</v>
      </c>
      <c r="C252" s="9" t="s">
        <v>1262</v>
      </c>
      <c r="D252" s="9" t="s">
        <v>27</v>
      </c>
      <c r="E252" s="4" t="s">
        <v>1267</v>
      </c>
      <c r="G252" s="4">
        <v>8.510008606E9</v>
      </c>
      <c r="H252" s="4" t="s">
        <v>1077</v>
      </c>
      <c r="M252" s="33" t="s">
        <v>1268</v>
      </c>
      <c r="Q252" s="4">
        <v>0.0</v>
      </c>
      <c r="R252" s="4" t="s">
        <v>1269</v>
      </c>
      <c r="S252" s="6">
        <v>45331.0</v>
      </c>
      <c r="T252" s="4" t="s">
        <v>40</v>
      </c>
      <c r="U252" s="4" t="s">
        <v>1269</v>
      </c>
    </row>
    <row r="253">
      <c r="A253" s="4" t="s">
        <v>1270</v>
      </c>
      <c r="B253" s="41">
        <v>45331.49659829861</v>
      </c>
      <c r="C253" s="9" t="s">
        <v>1262</v>
      </c>
      <c r="D253" s="9" t="s">
        <v>27</v>
      </c>
      <c r="E253" s="4" t="s">
        <v>1271</v>
      </c>
      <c r="G253" s="4">
        <v>9.811270464E9</v>
      </c>
      <c r="H253" s="4" t="s">
        <v>1077</v>
      </c>
      <c r="M253" s="33" t="s">
        <v>1272</v>
      </c>
      <c r="Q253" s="4">
        <v>0.0</v>
      </c>
      <c r="R253" s="4" t="s">
        <v>1273</v>
      </c>
      <c r="S253" s="6">
        <v>45331.0</v>
      </c>
      <c r="T253" s="4" t="s">
        <v>40</v>
      </c>
      <c r="U253" s="4" t="s">
        <v>1273</v>
      </c>
    </row>
    <row r="254">
      <c r="A254" s="4" t="s">
        <v>1274</v>
      </c>
      <c r="B254" s="41">
        <v>45331.520704166665</v>
      </c>
      <c r="C254" s="9" t="s">
        <v>1262</v>
      </c>
      <c r="D254" s="9" t="s">
        <v>27</v>
      </c>
      <c r="E254" s="4" t="s">
        <v>1275</v>
      </c>
      <c r="G254" s="4">
        <v>9.810347107E9</v>
      </c>
      <c r="H254" s="4" t="s">
        <v>44</v>
      </c>
      <c r="M254" s="33" t="s">
        <v>1276</v>
      </c>
      <c r="Q254" s="4">
        <v>0.0</v>
      </c>
      <c r="R254" s="4" t="s">
        <v>1277</v>
      </c>
      <c r="S254" s="6">
        <v>45331.0</v>
      </c>
      <c r="T254" s="4" t="s">
        <v>40</v>
      </c>
      <c r="U254" s="4" t="s">
        <v>1277</v>
      </c>
    </row>
    <row r="255">
      <c r="A255" s="4" t="s">
        <v>1278</v>
      </c>
      <c r="B255" s="41">
        <v>45331.52136362268</v>
      </c>
      <c r="C255" s="9" t="s">
        <v>1262</v>
      </c>
      <c r="D255" s="9" t="s">
        <v>27</v>
      </c>
      <c r="E255" s="4" t="s">
        <v>1279</v>
      </c>
      <c r="G255" s="4">
        <v>8.750040999E9</v>
      </c>
      <c r="H255" s="4" t="s">
        <v>1077</v>
      </c>
      <c r="M255" s="33" t="s">
        <v>1280</v>
      </c>
      <c r="Q255" s="4">
        <v>0.0</v>
      </c>
      <c r="R255" s="4" t="s">
        <v>1281</v>
      </c>
      <c r="S255" s="6">
        <v>45331.0</v>
      </c>
      <c r="T255" s="4" t="s">
        <v>40</v>
      </c>
      <c r="U255" s="4" t="s">
        <v>1281</v>
      </c>
    </row>
    <row r="256">
      <c r="A256" s="4" t="s">
        <v>1282</v>
      </c>
      <c r="B256" s="41">
        <v>45331.53274488426</v>
      </c>
      <c r="C256" s="9" t="s">
        <v>1262</v>
      </c>
      <c r="D256" s="9" t="s">
        <v>27</v>
      </c>
      <c r="E256" s="4" t="s">
        <v>1283</v>
      </c>
      <c r="G256" s="4">
        <v>9.899999482E9</v>
      </c>
      <c r="H256" s="4" t="s">
        <v>44</v>
      </c>
      <c r="M256" s="33" t="s">
        <v>1284</v>
      </c>
      <c r="Q256" s="4">
        <v>0.0</v>
      </c>
      <c r="R256" s="4" t="s">
        <v>1285</v>
      </c>
      <c r="S256" s="6">
        <v>45331.0</v>
      </c>
      <c r="T256" s="4" t="s">
        <v>40</v>
      </c>
      <c r="U256" s="4" t="s">
        <v>1285</v>
      </c>
    </row>
    <row r="257">
      <c r="A257" s="4" t="s">
        <v>1286</v>
      </c>
      <c r="B257" s="41">
        <v>45331.56055539352</v>
      </c>
      <c r="C257" s="9" t="s">
        <v>1262</v>
      </c>
      <c r="D257" s="9" t="s">
        <v>27</v>
      </c>
      <c r="E257" s="4" t="s">
        <v>1287</v>
      </c>
      <c r="G257" s="4">
        <v>9.768200001E9</v>
      </c>
      <c r="H257" s="4" t="s">
        <v>1077</v>
      </c>
      <c r="M257" s="33" t="s">
        <v>1288</v>
      </c>
      <c r="Q257" s="4">
        <v>0.0</v>
      </c>
      <c r="R257" s="4" t="s">
        <v>1289</v>
      </c>
      <c r="S257" s="6">
        <v>45331.0</v>
      </c>
      <c r="T257" s="4" t="s">
        <v>40</v>
      </c>
      <c r="U257" s="4" t="s">
        <v>1289</v>
      </c>
    </row>
    <row r="258">
      <c r="A258" s="4" t="s">
        <v>1290</v>
      </c>
      <c r="B258" s="41">
        <v>45331.56326142361</v>
      </c>
      <c r="C258" s="9" t="s">
        <v>1262</v>
      </c>
      <c r="D258" s="9" t="s">
        <v>27</v>
      </c>
      <c r="E258" s="4" t="s">
        <v>1291</v>
      </c>
      <c r="G258" s="4">
        <v>9.810007763E9</v>
      </c>
      <c r="H258" s="4" t="s">
        <v>44</v>
      </c>
      <c r="M258" s="33" t="s">
        <v>1292</v>
      </c>
      <c r="Q258" s="4">
        <v>0.0</v>
      </c>
      <c r="R258" s="4" t="s">
        <v>1293</v>
      </c>
      <c r="S258" s="6">
        <v>45331.0</v>
      </c>
      <c r="T258" s="4" t="s">
        <v>40</v>
      </c>
      <c r="U258" s="4" t="s">
        <v>1293</v>
      </c>
    </row>
    <row r="259">
      <c r="A259" s="4" t="s">
        <v>1294</v>
      </c>
      <c r="B259" s="41">
        <v>45331.566511365745</v>
      </c>
      <c r="C259" s="9" t="s">
        <v>1262</v>
      </c>
      <c r="D259" s="9" t="s">
        <v>27</v>
      </c>
      <c r="E259" s="4" t="s">
        <v>1295</v>
      </c>
      <c r="G259" s="4">
        <v>9.509995613E9</v>
      </c>
      <c r="H259" s="4" t="s">
        <v>1077</v>
      </c>
      <c r="M259" s="33" t="s">
        <v>1296</v>
      </c>
      <c r="Q259" s="4">
        <v>0.0</v>
      </c>
      <c r="R259" s="4" t="s">
        <v>1297</v>
      </c>
      <c r="S259" s="6">
        <v>45331.0</v>
      </c>
      <c r="T259" s="4" t="s">
        <v>40</v>
      </c>
      <c r="U259" s="4" t="s">
        <v>1297</v>
      </c>
    </row>
    <row r="260">
      <c r="A260" s="4" t="s">
        <v>1298</v>
      </c>
      <c r="B260" s="41">
        <v>45331.595138449076</v>
      </c>
      <c r="C260" s="9" t="s">
        <v>1262</v>
      </c>
      <c r="D260" s="9" t="s">
        <v>27</v>
      </c>
      <c r="E260" s="4" t="s">
        <v>1299</v>
      </c>
      <c r="G260" s="4">
        <v>9.899931048E9</v>
      </c>
      <c r="H260" s="4" t="s">
        <v>1077</v>
      </c>
      <c r="M260" s="33" t="s">
        <v>1288</v>
      </c>
      <c r="Q260" s="4">
        <v>0.0</v>
      </c>
      <c r="R260" s="4" t="s">
        <v>1300</v>
      </c>
      <c r="S260" s="6">
        <v>45331.0</v>
      </c>
      <c r="T260" s="4" t="s">
        <v>40</v>
      </c>
      <c r="U260" s="4" t="s">
        <v>1300</v>
      </c>
    </row>
    <row r="261">
      <c r="A261" s="4" t="s">
        <v>1301</v>
      </c>
      <c r="B261" s="41">
        <v>45331.59964458333</v>
      </c>
      <c r="C261" s="9" t="s">
        <v>1262</v>
      </c>
      <c r="D261" s="9" t="s">
        <v>27</v>
      </c>
      <c r="E261" s="4" t="s">
        <v>1302</v>
      </c>
      <c r="G261" s="4">
        <v>9.811344196E9</v>
      </c>
      <c r="H261" s="4" t="s">
        <v>44</v>
      </c>
      <c r="M261" s="33" t="s">
        <v>1303</v>
      </c>
      <c r="Q261" s="4">
        <v>0.0</v>
      </c>
      <c r="R261" s="4" t="s">
        <v>1304</v>
      </c>
      <c r="S261" s="6">
        <v>45331.0</v>
      </c>
      <c r="T261" s="4" t="s">
        <v>40</v>
      </c>
      <c r="U261" s="4" t="s">
        <v>1304</v>
      </c>
    </row>
    <row r="262">
      <c r="A262" s="4" t="s">
        <v>1305</v>
      </c>
      <c r="B262" s="41">
        <v>45331.62871229167</v>
      </c>
      <c r="C262" s="9" t="s">
        <v>1262</v>
      </c>
      <c r="D262" s="9" t="s">
        <v>27</v>
      </c>
      <c r="E262" s="4" t="s">
        <v>1306</v>
      </c>
      <c r="G262" s="4">
        <v>9.811104455E9</v>
      </c>
      <c r="H262" s="4" t="s">
        <v>1077</v>
      </c>
      <c r="M262" s="33" t="s">
        <v>1288</v>
      </c>
      <c r="Q262" s="4">
        <v>0.0</v>
      </c>
      <c r="R262" s="4" t="s">
        <v>1307</v>
      </c>
      <c r="S262" s="6">
        <v>45331.0</v>
      </c>
      <c r="T262" s="4" t="s">
        <v>40</v>
      </c>
      <c r="U262" s="4" t="s">
        <v>1307</v>
      </c>
    </row>
    <row r="263">
      <c r="A263" s="4" t="s">
        <v>1308</v>
      </c>
      <c r="B263" s="41">
        <v>45331.63771234953</v>
      </c>
      <c r="C263" s="9" t="s">
        <v>1262</v>
      </c>
      <c r="D263" s="9" t="s">
        <v>27</v>
      </c>
      <c r="E263" s="4" t="s">
        <v>1309</v>
      </c>
      <c r="G263" s="4">
        <v>9.711994244E9</v>
      </c>
      <c r="H263" s="4" t="s">
        <v>1077</v>
      </c>
      <c r="M263" s="33" t="s">
        <v>1288</v>
      </c>
      <c r="Q263" s="4">
        <v>0.0</v>
      </c>
      <c r="R263" s="4" t="s">
        <v>1310</v>
      </c>
      <c r="S263" s="6">
        <v>45331.0</v>
      </c>
      <c r="T263" s="4" t="s">
        <v>40</v>
      </c>
      <c r="U263" s="4" t="s">
        <v>1310</v>
      </c>
    </row>
    <row r="264">
      <c r="A264" s="4" t="s">
        <v>1311</v>
      </c>
      <c r="B264" s="41">
        <v>45331.643411689816</v>
      </c>
      <c r="C264" s="9" t="s">
        <v>1262</v>
      </c>
      <c r="D264" s="9" t="s">
        <v>27</v>
      </c>
      <c r="E264" s="4" t="s">
        <v>1312</v>
      </c>
      <c r="G264" s="4">
        <v>9.810159647E9</v>
      </c>
      <c r="H264" s="4" t="s">
        <v>44</v>
      </c>
      <c r="M264" s="33" t="s">
        <v>1313</v>
      </c>
      <c r="Q264" s="4">
        <v>0.0</v>
      </c>
      <c r="R264" s="4" t="s">
        <v>1314</v>
      </c>
      <c r="S264" s="6">
        <v>45331.0</v>
      </c>
      <c r="T264" s="4" t="s">
        <v>40</v>
      </c>
      <c r="U264" s="4" t="s">
        <v>1314</v>
      </c>
    </row>
    <row r="265">
      <c r="A265" s="4" t="s">
        <v>1315</v>
      </c>
      <c r="B265" s="41">
        <v>45331.64637805556</v>
      </c>
      <c r="C265" s="9" t="s">
        <v>1262</v>
      </c>
      <c r="D265" s="9" t="s">
        <v>27</v>
      </c>
      <c r="E265" s="4" t="s">
        <v>1316</v>
      </c>
      <c r="G265" s="4">
        <v>9.818108191E9</v>
      </c>
      <c r="H265" s="4" t="s">
        <v>1077</v>
      </c>
      <c r="M265" s="33" t="s">
        <v>1288</v>
      </c>
      <c r="Q265" s="4">
        <v>0.0</v>
      </c>
      <c r="R265" s="4" t="s">
        <v>1317</v>
      </c>
      <c r="S265" s="6">
        <v>45331.0</v>
      </c>
      <c r="T265" s="4" t="s">
        <v>40</v>
      </c>
      <c r="U265" s="4" t="s">
        <v>1317</v>
      </c>
    </row>
    <row r="266">
      <c r="A266" s="4" t="s">
        <v>1318</v>
      </c>
      <c r="B266" s="41">
        <v>45331.67190085648</v>
      </c>
      <c r="C266" s="9" t="s">
        <v>1262</v>
      </c>
      <c r="D266" s="9" t="s">
        <v>27</v>
      </c>
      <c r="E266" s="4" t="s">
        <v>1319</v>
      </c>
      <c r="G266" s="4">
        <v>9.810107278E9</v>
      </c>
      <c r="H266" s="4" t="s">
        <v>44</v>
      </c>
      <c r="M266" s="33" t="s">
        <v>1320</v>
      </c>
      <c r="Q266" s="4">
        <v>0.0</v>
      </c>
      <c r="R266" s="4" t="s">
        <v>1321</v>
      </c>
      <c r="S266" s="6">
        <v>45331.0</v>
      </c>
      <c r="T266" s="4" t="s">
        <v>40</v>
      </c>
      <c r="U266" s="4" t="s">
        <v>1321</v>
      </c>
    </row>
    <row r="267">
      <c r="A267" s="4" t="s">
        <v>1322</v>
      </c>
      <c r="B267" s="41">
        <v>45331.685607962965</v>
      </c>
      <c r="C267" s="9" t="s">
        <v>1262</v>
      </c>
      <c r="D267" s="9" t="s">
        <v>27</v>
      </c>
      <c r="E267" s="4" t="s">
        <v>1323</v>
      </c>
      <c r="G267" s="4">
        <v>9.8738637E9</v>
      </c>
      <c r="H267" s="4" t="s">
        <v>1077</v>
      </c>
      <c r="M267" s="33" t="s">
        <v>1324</v>
      </c>
      <c r="Q267" s="4">
        <v>0.0</v>
      </c>
      <c r="R267" s="4" t="s">
        <v>1325</v>
      </c>
      <c r="S267" s="6">
        <v>45331.0</v>
      </c>
      <c r="T267" s="4" t="s">
        <v>40</v>
      </c>
      <c r="U267" s="4" t="s">
        <v>1325</v>
      </c>
    </row>
    <row r="268">
      <c r="A268" s="4" t="s">
        <v>1326</v>
      </c>
      <c r="B268" s="41">
        <v>45331.76607832176</v>
      </c>
      <c r="C268" s="9" t="s">
        <v>1262</v>
      </c>
      <c r="D268" s="9" t="s">
        <v>27</v>
      </c>
      <c r="E268" s="4" t="s">
        <v>1327</v>
      </c>
      <c r="G268" s="4">
        <v>9.654978184E9</v>
      </c>
      <c r="H268" s="4" t="s">
        <v>44</v>
      </c>
      <c r="M268" s="33" t="s">
        <v>1328</v>
      </c>
      <c r="Q268" s="4">
        <v>0.0</v>
      </c>
      <c r="R268" s="4" t="s">
        <v>1329</v>
      </c>
      <c r="S268" s="6">
        <v>45331.0</v>
      </c>
      <c r="T268" s="4" t="s">
        <v>40</v>
      </c>
      <c r="U268" s="4" t="s">
        <v>1329</v>
      </c>
    </row>
    <row r="269">
      <c r="A269" s="4" t="s">
        <v>1330</v>
      </c>
      <c r="B269" s="41">
        <v>45331.78090540509</v>
      </c>
      <c r="C269" s="9" t="s">
        <v>1262</v>
      </c>
      <c r="D269" s="9" t="s">
        <v>27</v>
      </c>
      <c r="E269" s="4" t="s">
        <v>1331</v>
      </c>
      <c r="G269" s="4">
        <v>9.810023856E9</v>
      </c>
      <c r="H269" s="4" t="s">
        <v>44</v>
      </c>
      <c r="M269" s="33" t="s">
        <v>1332</v>
      </c>
      <c r="Q269" s="4">
        <v>0.0</v>
      </c>
      <c r="R269" s="4" t="s">
        <v>1333</v>
      </c>
      <c r="S269" s="6">
        <v>45331.0</v>
      </c>
      <c r="T269" s="4" t="s">
        <v>40</v>
      </c>
      <c r="U269" s="4" t="s">
        <v>1333</v>
      </c>
    </row>
    <row r="270">
      <c r="A270" s="4" t="s">
        <v>1334</v>
      </c>
      <c r="B270" s="41">
        <v>45332.4963388426</v>
      </c>
      <c r="C270" s="9" t="s">
        <v>1262</v>
      </c>
      <c r="D270" s="9" t="s">
        <v>27</v>
      </c>
      <c r="E270" s="4" t="s">
        <v>1335</v>
      </c>
      <c r="G270" s="4">
        <v>9.136464646E9</v>
      </c>
      <c r="H270" s="4" t="s">
        <v>44</v>
      </c>
      <c r="M270" s="33" t="s">
        <v>1336</v>
      </c>
      <c r="Q270" s="4">
        <v>0.0</v>
      </c>
      <c r="R270" s="4" t="s">
        <v>1337</v>
      </c>
      <c r="S270" s="6">
        <v>45332.0</v>
      </c>
      <c r="T270" s="4" t="s">
        <v>40</v>
      </c>
      <c r="U270" s="4" t="s">
        <v>1337</v>
      </c>
    </row>
    <row r="271">
      <c r="A271" s="4" t="s">
        <v>1338</v>
      </c>
      <c r="B271" s="41">
        <v>45332.50810900463</v>
      </c>
      <c r="C271" s="9" t="s">
        <v>1262</v>
      </c>
      <c r="D271" s="9" t="s">
        <v>27</v>
      </c>
      <c r="E271" s="4" t="s">
        <v>1339</v>
      </c>
      <c r="G271" s="4">
        <v>8.447759442E9</v>
      </c>
      <c r="H271" s="4" t="s">
        <v>1077</v>
      </c>
      <c r="M271" s="33" t="s">
        <v>1340</v>
      </c>
      <c r="Q271" s="4">
        <v>0.0</v>
      </c>
      <c r="R271" s="4" t="s">
        <v>1341</v>
      </c>
      <c r="S271" s="6">
        <v>45332.0</v>
      </c>
      <c r="T271" s="4" t="s">
        <v>40</v>
      </c>
      <c r="U271" s="4" t="s">
        <v>1341</v>
      </c>
    </row>
    <row r="272">
      <c r="A272" s="4" t="s">
        <v>1342</v>
      </c>
      <c r="B272" s="41">
        <v>45332.53507644676</v>
      </c>
      <c r="C272" s="9" t="s">
        <v>1262</v>
      </c>
      <c r="D272" s="9" t="s">
        <v>27</v>
      </c>
      <c r="E272" s="4" t="s">
        <v>1343</v>
      </c>
      <c r="G272" s="4">
        <v>9.999569002E9</v>
      </c>
      <c r="H272" s="4" t="s">
        <v>1077</v>
      </c>
      <c r="M272" s="33" t="s">
        <v>1344</v>
      </c>
      <c r="Q272" s="4">
        <v>0.0</v>
      </c>
      <c r="R272" s="4" t="s">
        <v>1345</v>
      </c>
      <c r="S272" s="6">
        <v>45332.0</v>
      </c>
      <c r="T272" s="4" t="s">
        <v>40</v>
      </c>
      <c r="U272" s="4" t="s">
        <v>1345</v>
      </c>
    </row>
    <row r="273">
      <c r="A273" s="4" t="s">
        <v>1346</v>
      </c>
      <c r="B273" s="41">
        <v>45332.542107824076</v>
      </c>
      <c r="C273" s="9" t="s">
        <v>1262</v>
      </c>
      <c r="D273" s="9" t="s">
        <v>27</v>
      </c>
      <c r="E273" s="4" t="s">
        <v>1347</v>
      </c>
      <c r="G273" s="4">
        <v>9.811309898E9</v>
      </c>
      <c r="H273" s="4" t="s">
        <v>1077</v>
      </c>
      <c r="M273" s="33" t="s">
        <v>1348</v>
      </c>
      <c r="Q273" s="4">
        <v>0.0</v>
      </c>
      <c r="R273" s="4" t="s">
        <v>1349</v>
      </c>
      <c r="S273" s="6">
        <v>45332.0</v>
      </c>
      <c r="T273" s="4" t="s">
        <v>40</v>
      </c>
      <c r="U273" s="4" t="s">
        <v>1349</v>
      </c>
    </row>
    <row r="274">
      <c r="A274" s="4" t="s">
        <v>1350</v>
      </c>
      <c r="B274" s="41">
        <v>45332.55938082176</v>
      </c>
      <c r="C274" s="9" t="s">
        <v>1262</v>
      </c>
      <c r="D274" s="9" t="s">
        <v>27</v>
      </c>
      <c r="E274" s="4" t="s">
        <v>1351</v>
      </c>
      <c r="G274" s="4">
        <v>9.810010436E9</v>
      </c>
      <c r="H274" s="4" t="s">
        <v>44</v>
      </c>
      <c r="M274" s="33" t="s">
        <v>1352</v>
      </c>
      <c r="Q274" s="4">
        <v>0.0</v>
      </c>
      <c r="R274" s="4" t="s">
        <v>1353</v>
      </c>
      <c r="S274" s="6">
        <v>45332.0</v>
      </c>
      <c r="T274" s="4" t="s">
        <v>40</v>
      </c>
      <c r="U274" s="4" t="s">
        <v>1353</v>
      </c>
    </row>
    <row r="275">
      <c r="A275" s="4" t="s">
        <v>1354</v>
      </c>
      <c r="B275" s="41">
        <v>45332.55998608796</v>
      </c>
      <c r="C275" s="9" t="s">
        <v>1262</v>
      </c>
      <c r="D275" s="9" t="s">
        <v>27</v>
      </c>
      <c r="E275" s="4" t="s">
        <v>132</v>
      </c>
      <c r="G275" s="4">
        <v>9.811010818E9</v>
      </c>
      <c r="H275" s="4" t="s">
        <v>44</v>
      </c>
      <c r="M275" s="33" t="s">
        <v>1355</v>
      </c>
      <c r="Q275" s="4">
        <v>0.0</v>
      </c>
      <c r="R275" s="4" t="s">
        <v>1356</v>
      </c>
      <c r="S275" s="6">
        <v>45332.0</v>
      </c>
      <c r="T275" s="4" t="s">
        <v>40</v>
      </c>
      <c r="U275" s="4" t="s">
        <v>1356</v>
      </c>
    </row>
    <row r="276">
      <c r="A276" s="4" t="s">
        <v>1357</v>
      </c>
      <c r="B276" s="41">
        <v>45332.56171847222</v>
      </c>
      <c r="C276" s="9" t="s">
        <v>1262</v>
      </c>
      <c r="D276" s="9" t="s">
        <v>27</v>
      </c>
      <c r="E276" s="4" t="s">
        <v>1358</v>
      </c>
      <c r="G276" s="4">
        <v>9.811213856E9</v>
      </c>
      <c r="H276" s="4" t="s">
        <v>44</v>
      </c>
      <c r="M276" s="33" t="s">
        <v>1359</v>
      </c>
      <c r="Q276" s="4">
        <v>0.0</v>
      </c>
      <c r="R276" s="4" t="s">
        <v>1360</v>
      </c>
      <c r="S276" s="6">
        <v>45332.0</v>
      </c>
      <c r="T276" s="4" t="s">
        <v>40</v>
      </c>
      <c r="U276" s="4" t="s">
        <v>1360</v>
      </c>
    </row>
    <row r="277">
      <c r="A277" s="4" t="s">
        <v>1361</v>
      </c>
      <c r="B277" s="41">
        <v>45332.567409745374</v>
      </c>
      <c r="C277" s="9" t="s">
        <v>1262</v>
      </c>
      <c r="D277" s="9" t="s">
        <v>27</v>
      </c>
      <c r="E277" s="4" t="s">
        <v>1362</v>
      </c>
      <c r="G277" s="4">
        <v>9.818478205E9</v>
      </c>
      <c r="H277" s="4" t="s">
        <v>1077</v>
      </c>
      <c r="M277" s="33" t="s">
        <v>1348</v>
      </c>
      <c r="Q277" s="4">
        <v>0.0</v>
      </c>
      <c r="R277" s="4" t="s">
        <v>1363</v>
      </c>
      <c r="S277" s="6">
        <v>45332.0</v>
      </c>
      <c r="T277" s="4" t="s">
        <v>40</v>
      </c>
      <c r="U277" s="4" t="s">
        <v>1363</v>
      </c>
    </row>
    <row r="278">
      <c r="A278" s="4" t="s">
        <v>1364</v>
      </c>
      <c r="B278" s="41">
        <v>45332.6197978125</v>
      </c>
      <c r="C278" s="9" t="s">
        <v>1262</v>
      </c>
      <c r="D278" s="9" t="s">
        <v>27</v>
      </c>
      <c r="E278" s="4" t="s">
        <v>1365</v>
      </c>
      <c r="G278" s="4">
        <v>9.560724787E9</v>
      </c>
      <c r="H278" s="4" t="s">
        <v>44</v>
      </c>
      <c r="M278" s="33" t="s">
        <v>1366</v>
      </c>
      <c r="Q278" s="4">
        <v>0.0</v>
      </c>
      <c r="R278" s="4" t="s">
        <v>1367</v>
      </c>
      <c r="S278" s="6">
        <v>45332.0</v>
      </c>
      <c r="T278" s="4" t="s">
        <v>40</v>
      </c>
      <c r="U278" s="4" t="s">
        <v>1367</v>
      </c>
    </row>
    <row r="279">
      <c r="A279" s="4" t="s">
        <v>1368</v>
      </c>
      <c r="B279" s="41">
        <v>45332.639436666665</v>
      </c>
      <c r="C279" s="9" t="s">
        <v>1262</v>
      </c>
      <c r="D279" s="9" t="s">
        <v>27</v>
      </c>
      <c r="E279" s="4" t="s">
        <v>1369</v>
      </c>
      <c r="G279" s="4">
        <v>9.650755075E9</v>
      </c>
      <c r="H279" s="4" t="s">
        <v>1077</v>
      </c>
      <c r="M279" s="33" t="s">
        <v>1370</v>
      </c>
      <c r="Q279" s="4">
        <v>0.0</v>
      </c>
      <c r="R279" s="4" t="s">
        <v>1371</v>
      </c>
      <c r="S279" s="6">
        <v>45332.0</v>
      </c>
      <c r="T279" s="4" t="s">
        <v>40</v>
      </c>
      <c r="U279" s="4" t="s">
        <v>1371</v>
      </c>
    </row>
    <row r="280">
      <c r="A280" s="4" t="s">
        <v>1372</v>
      </c>
      <c r="B280" s="41">
        <v>45332.64277898148</v>
      </c>
      <c r="C280" s="9" t="s">
        <v>1262</v>
      </c>
      <c r="D280" s="9" t="s">
        <v>27</v>
      </c>
      <c r="E280" s="4" t="s">
        <v>1373</v>
      </c>
      <c r="G280" s="4">
        <v>9.810635784E9</v>
      </c>
      <c r="H280" s="4" t="s">
        <v>1077</v>
      </c>
      <c r="M280" s="33" t="s">
        <v>1374</v>
      </c>
      <c r="Q280" s="4">
        <v>0.0</v>
      </c>
      <c r="R280" s="4" t="s">
        <v>1375</v>
      </c>
      <c r="S280" s="6">
        <v>45332.0</v>
      </c>
      <c r="T280" s="4" t="s">
        <v>40</v>
      </c>
      <c r="U280" s="4" t="s">
        <v>1375</v>
      </c>
    </row>
    <row r="281">
      <c r="A281" s="4" t="s">
        <v>1376</v>
      </c>
      <c r="B281" s="41">
        <v>45332.65071145834</v>
      </c>
      <c r="C281" s="9" t="s">
        <v>1262</v>
      </c>
      <c r="D281" s="9" t="s">
        <v>27</v>
      </c>
      <c r="E281" s="4" t="s">
        <v>1377</v>
      </c>
      <c r="G281" s="4">
        <v>8.569930399E9</v>
      </c>
      <c r="H281" s="4" t="s">
        <v>1077</v>
      </c>
      <c r="M281" s="33" t="s">
        <v>1378</v>
      </c>
      <c r="Q281" s="4">
        <v>0.0</v>
      </c>
      <c r="R281" s="4" t="s">
        <v>1379</v>
      </c>
      <c r="S281" s="6">
        <v>45332.0</v>
      </c>
      <c r="T281" s="4" t="s">
        <v>40</v>
      </c>
      <c r="U281" s="4" t="s">
        <v>1379</v>
      </c>
    </row>
    <row r="282">
      <c r="A282" s="4" t="s">
        <v>1380</v>
      </c>
      <c r="B282" s="41">
        <v>45332.65699707176</v>
      </c>
      <c r="C282" s="9" t="s">
        <v>1262</v>
      </c>
      <c r="D282" s="9" t="s">
        <v>27</v>
      </c>
      <c r="E282" s="4" t="s">
        <v>49</v>
      </c>
      <c r="G282" s="4">
        <v>9.971111444E9</v>
      </c>
      <c r="H282" s="4" t="s">
        <v>44</v>
      </c>
      <c r="M282" s="33" t="s">
        <v>1381</v>
      </c>
      <c r="Q282" s="4">
        <v>0.0</v>
      </c>
      <c r="R282" s="4" t="s">
        <v>1382</v>
      </c>
      <c r="S282" s="6">
        <v>45332.0</v>
      </c>
      <c r="T282" s="4" t="s">
        <v>40</v>
      </c>
      <c r="U282" s="4" t="s">
        <v>1382</v>
      </c>
    </row>
    <row r="283">
      <c r="A283" s="4" t="s">
        <v>1383</v>
      </c>
      <c r="B283" s="41">
        <v>45332.66057732639</v>
      </c>
      <c r="C283" s="9" t="s">
        <v>1262</v>
      </c>
      <c r="D283" s="9" t="s">
        <v>27</v>
      </c>
      <c r="E283" s="4" t="s">
        <v>1384</v>
      </c>
      <c r="G283" s="4">
        <v>8.860001008E9</v>
      </c>
      <c r="H283" s="4" t="s">
        <v>44</v>
      </c>
      <c r="M283" s="33" t="s">
        <v>1385</v>
      </c>
      <c r="Q283" s="4">
        <v>0.0</v>
      </c>
      <c r="R283" s="4" t="s">
        <v>1386</v>
      </c>
      <c r="S283" s="6">
        <v>45332.0</v>
      </c>
      <c r="T283" s="4" t="s">
        <v>40</v>
      </c>
      <c r="U283" s="4" t="s">
        <v>1386</v>
      </c>
    </row>
    <row r="284">
      <c r="A284" s="4" t="s">
        <v>1387</v>
      </c>
      <c r="B284" s="41">
        <v>45332.69760399306</v>
      </c>
      <c r="C284" s="9" t="s">
        <v>1262</v>
      </c>
      <c r="D284" s="9" t="s">
        <v>27</v>
      </c>
      <c r="E284" s="4" t="s">
        <v>1275</v>
      </c>
      <c r="G284" s="4">
        <v>9.810347107E9</v>
      </c>
      <c r="H284" s="4" t="s">
        <v>44</v>
      </c>
      <c r="M284" s="33" t="s">
        <v>1388</v>
      </c>
      <c r="Q284" s="4">
        <v>0.0</v>
      </c>
      <c r="R284" s="4" t="s">
        <v>1389</v>
      </c>
      <c r="S284" s="6">
        <v>45332.0</v>
      </c>
      <c r="T284" s="4" t="s">
        <v>40</v>
      </c>
      <c r="U284" s="4" t="s">
        <v>1389</v>
      </c>
    </row>
    <row r="285">
      <c r="A285" s="4" t="s">
        <v>1390</v>
      </c>
      <c r="B285" s="41">
        <v>45332.72824681713</v>
      </c>
      <c r="C285" s="9" t="s">
        <v>1262</v>
      </c>
      <c r="D285" s="9" t="s">
        <v>27</v>
      </c>
      <c r="E285" s="4" t="s">
        <v>1391</v>
      </c>
      <c r="G285" s="4">
        <v>9.810127396E9</v>
      </c>
      <c r="H285" s="4" t="s">
        <v>44</v>
      </c>
      <c r="M285" s="33" t="s">
        <v>1392</v>
      </c>
      <c r="Q285" s="4">
        <v>0.0</v>
      </c>
      <c r="R285" s="4" t="s">
        <v>1393</v>
      </c>
      <c r="S285" s="6">
        <v>45332.0</v>
      </c>
      <c r="T285" s="4" t="s">
        <v>40</v>
      </c>
      <c r="U285" s="4" t="s">
        <v>1393</v>
      </c>
    </row>
    <row r="286">
      <c r="A286" s="4" t="s">
        <v>1394</v>
      </c>
      <c r="B286" s="41">
        <v>45334.46383692129</v>
      </c>
      <c r="C286" s="9" t="s">
        <v>1262</v>
      </c>
      <c r="D286" s="9" t="s">
        <v>27</v>
      </c>
      <c r="E286" s="4" t="s">
        <v>1395</v>
      </c>
      <c r="G286" s="4">
        <v>9.999366767E9</v>
      </c>
      <c r="H286" s="4" t="s">
        <v>1077</v>
      </c>
      <c r="M286" s="33" t="s">
        <v>1396</v>
      </c>
      <c r="Q286" s="4">
        <v>0.0</v>
      </c>
      <c r="R286" s="4" t="s">
        <v>1397</v>
      </c>
      <c r="S286" s="6">
        <v>45334.0</v>
      </c>
      <c r="T286" s="4" t="s">
        <v>40</v>
      </c>
      <c r="U286" s="4" t="s">
        <v>1397</v>
      </c>
    </row>
    <row r="287">
      <c r="A287" s="4" t="s">
        <v>1398</v>
      </c>
      <c r="B287" s="41">
        <v>45334.48931305556</v>
      </c>
      <c r="C287" s="9" t="s">
        <v>1262</v>
      </c>
      <c r="D287" s="9" t="s">
        <v>27</v>
      </c>
      <c r="E287" s="4" t="s">
        <v>1399</v>
      </c>
      <c r="G287" s="4">
        <v>9.81113059E9</v>
      </c>
      <c r="H287" s="4" t="s">
        <v>1077</v>
      </c>
      <c r="M287" s="33" t="s">
        <v>1400</v>
      </c>
      <c r="Q287" s="4">
        <v>0.0</v>
      </c>
      <c r="R287" s="4" t="s">
        <v>1401</v>
      </c>
      <c r="S287" s="6">
        <v>45334.0</v>
      </c>
      <c r="T287" s="4" t="s">
        <v>40</v>
      </c>
      <c r="U287" s="4" t="s">
        <v>1401</v>
      </c>
    </row>
    <row r="288">
      <c r="A288" s="4" t="s">
        <v>1402</v>
      </c>
      <c r="B288" s="41">
        <v>45334.52517613426</v>
      </c>
      <c r="C288" s="9" t="s">
        <v>1262</v>
      </c>
      <c r="D288" s="9" t="s">
        <v>27</v>
      </c>
      <c r="E288" s="4" t="s">
        <v>1403</v>
      </c>
      <c r="G288" s="4">
        <v>9.606045091E9</v>
      </c>
      <c r="H288" s="4" t="s">
        <v>1077</v>
      </c>
      <c r="M288" s="33" t="s">
        <v>1404</v>
      </c>
      <c r="Q288" s="4">
        <v>0.0</v>
      </c>
      <c r="R288" s="4" t="s">
        <v>1405</v>
      </c>
      <c r="S288" s="6">
        <v>45334.0</v>
      </c>
      <c r="T288" s="4" t="s">
        <v>40</v>
      </c>
      <c r="U288" s="4" t="s">
        <v>1405</v>
      </c>
    </row>
    <row r="289">
      <c r="A289" s="4" t="s">
        <v>1406</v>
      </c>
      <c r="B289" s="41">
        <v>45334.54972517361</v>
      </c>
      <c r="C289" s="9" t="s">
        <v>1262</v>
      </c>
      <c r="D289" s="9" t="s">
        <v>27</v>
      </c>
      <c r="E289" s="4" t="s">
        <v>1407</v>
      </c>
      <c r="G289" s="4">
        <v>9.891077544E9</v>
      </c>
      <c r="H289" s="4" t="s">
        <v>1077</v>
      </c>
      <c r="M289" s="33" t="s">
        <v>1408</v>
      </c>
      <c r="Q289" s="4">
        <v>0.0</v>
      </c>
      <c r="R289" s="4" t="s">
        <v>1409</v>
      </c>
      <c r="S289" s="6">
        <v>45334.0</v>
      </c>
      <c r="T289" s="4" t="s">
        <v>40</v>
      </c>
      <c r="U289" s="4" t="s">
        <v>1409</v>
      </c>
    </row>
    <row r="290">
      <c r="A290" s="4" t="s">
        <v>1410</v>
      </c>
      <c r="B290" s="41">
        <v>45334.56512719908</v>
      </c>
      <c r="C290" s="9" t="s">
        <v>1262</v>
      </c>
      <c r="D290" s="9" t="s">
        <v>27</v>
      </c>
      <c r="E290" s="4" t="s">
        <v>1411</v>
      </c>
      <c r="G290" s="4">
        <v>9.899765455E9</v>
      </c>
      <c r="H290" s="4" t="s">
        <v>1077</v>
      </c>
      <c r="M290" s="33" t="s">
        <v>1412</v>
      </c>
      <c r="Q290" s="4">
        <v>0.0</v>
      </c>
      <c r="R290" s="4" t="s">
        <v>1413</v>
      </c>
      <c r="S290" s="6">
        <v>45334.0</v>
      </c>
      <c r="T290" s="4" t="s">
        <v>40</v>
      </c>
      <c r="U290" s="4" t="s">
        <v>1413</v>
      </c>
    </row>
    <row r="291">
      <c r="A291" s="4" t="s">
        <v>1414</v>
      </c>
      <c r="B291" s="41">
        <v>45334.62582457176</v>
      </c>
      <c r="C291" s="9" t="s">
        <v>1262</v>
      </c>
      <c r="D291" s="9" t="s">
        <v>27</v>
      </c>
      <c r="E291" s="4" t="s">
        <v>1271</v>
      </c>
      <c r="G291" s="4">
        <v>9.811270464E9</v>
      </c>
      <c r="H291" s="4" t="s">
        <v>1077</v>
      </c>
      <c r="M291" s="33" t="s">
        <v>1415</v>
      </c>
      <c r="Q291" s="4">
        <v>0.0</v>
      </c>
      <c r="R291" s="4" t="s">
        <v>1416</v>
      </c>
      <c r="S291" s="6">
        <v>45334.0</v>
      </c>
      <c r="T291" s="4" t="s">
        <v>40</v>
      </c>
      <c r="U291" s="4" t="s">
        <v>1416</v>
      </c>
    </row>
    <row r="292">
      <c r="A292" s="4" t="s">
        <v>1417</v>
      </c>
      <c r="B292" s="41">
        <v>45334.77227163194</v>
      </c>
      <c r="C292" s="9" t="s">
        <v>1262</v>
      </c>
      <c r="D292" s="9" t="s">
        <v>27</v>
      </c>
      <c r="E292" s="4" t="s">
        <v>1418</v>
      </c>
      <c r="G292" s="4">
        <v>7.827321115E9</v>
      </c>
      <c r="H292" s="4" t="s">
        <v>44</v>
      </c>
      <c r="M292" s="33" t="s">
        <v>1419</v>
      </c>
      <c r="Q292" s="4">
        <v>0.0</v>
      </c>
      <c r="R292" s="4" t="s">
        <v>1420</v>
      </c>
      <c r="S292" s="6">
        <v>45334.0</v>
      </c>
      <c r="T292" s="4" t="s">
        <v>40</v>
      </c>
      <c r="U292" s="4" t="s">
        <v>1420</v>
      </c>
    </row>
    <row r="293">
      <c r="A293" s="4" t="s">
        <v>1421</v>
      </c>
      <c r="B293" s="41">
        <v>45335.52941824074</v>
      </c>
      <c r="C293" s="9" t="s">
        <v>1262</v>
      </c>
      <c r="D293" s="9" t="s">
        <v>27</v>
      </c>
      <c r="E293" s="4" t="s">
        <v>1422</v>
      </c>
      <c r="G293" s="4">
        <v>9.81026136E9</v>
      </c>
      <c r="H293" s="4" t="s">
        <v>44</v>
      </c>
      <c r="M293" s="33" t="s">
        <v>1423</v>
      </c>
      <c r="Q293" s="4">
        <v>0.0</v>
      </c>
      <c r="R293" s="4" t="s">
        <v>1424</v>
      </c>
      <c r="S293" s="6">
        <v>45335.0</v>
      </c>
      <c r="T293" s="4" t="s">
        <v>40</v>
      </c>
      <c r="U293" s="4" t="s">
        <v>1424</v>
      </c>
    </row>
    <row r="294">
      <c r="A294" s="4" t="s">
        <v>1425</v>
      </c>
      <c r="B294" s="41">
        <v>45335.560688784724</v>
      </c>
      <c r="C294" s="9" t="s">
        <v>1262</v>
      </c>
      <c r="D294" s="9" t="s">
        <v>27</v>
      </c>
      <c r="E294" s="4" t="s">
        <v>1426</v>
      </c>
      <c r="G294" s="4">
        <v>9.871901554E9</v>
      </c>
      <c r="H294" s="4" t="s">
        <v>44</v>
      </c>
      <c r="M294" s="33" t="s">
        <v>1427</v>
      </c>
      <c r="Q294" s="4">
        <v>0.0</v>
      </c>
      <c r="R294" s="4" t="s">
        <v>1428</v>
      </c>
      <c r="S294" s="6">
        <v>45335.0</v>
      </c>
      <c r="T294" s="4" t="s">
        <v>40</v>
      </c>
      <c r="U294" s="4" t="s">
        <v>1428</v>
      </c>
    </row>
    <row r="295">
      <c r="A295" s="4" t="s">
        <v>1429</v>
      </c>
      <c r="B295" s="41">
        <v>45335.58282576389</v>
      </c>
      <c r="C295" s="9" t="s">
        <v>1262</v>
      </c>
      <c r="D295" s="9" t="s">
        <v>27</v>
      </c>
      <c r="E295" s="4" t="s">
        <v>1430</v>
      </c>
      <c r="G295" s="4">
        <v>9.811037353E9</v>
      </c>
      <c r="H295" s="4" t="s">
        <v>44</v>
      </c>
      <c r="M295" s="33" t="s">
        <v>1431</v>
      </c>
      <c r="Q295" s="4">
        <v>0.0</v>
      </c>
      <c r="R295" s="4" t="s">
        <v>1432</v>
      </c>
      <c r="S295" s="6">
        <v>45335.0</v>
      </c>
      <c r="T295" s="4" t="s">
        <v>40</v>
      </c>
      <c r="U295" s="4" t="s">
        <v>1432</v>
      </c>
    </row>
    <row r="296">
      <c r="A296" s="4" t="s">
        <v>1433</v>
      </c>
      <c r="B296" s="41">
        <v>45335.64452909722</v>
      </c>
      <c r="C296" s="9" t="s">
        <v>1262</v>
      </c>
      <c r="D296" s="9" t="s">
        <v>27</v>
      </c>
      <c r="E296" s="4" t="s">
        <v>1434</v>
      </c>
      <c r="G296" s="4">
        <v>9.810168383E9</v>
      </c>
      <c r="H296" s="4" t="s">
        <v>44</v>
      </c>
      <c r="M296" s="33" t="s">
        <v>1435</v>
      </c>
      <c r="Q296" s="4">
        <v>0.0</v>
      </c>
      <c r="R296" s="4" t="s">
        <v>1436</v>
      </c>
      <c r="S296" s="6">
        <v>45335.0</v>
      </c>
      <c r="T296" s="4" t="s">
        <v>40</v>
      </c>
      <c r="U296" s="4" t="s">
        <v>1436</v>
      </c>
    </row>
    <row r="297">
      <c r="A297" s="4" t="s">
        <v>1437</v>
      </c>
      <c r="B297" s="41">
        <v>45335.645365289354</v>
      </c>
      <c r="C297" s="9" t="s">
        <v>1262</v>
      </c>
      <c r="D297" s="9" t="s">
        <v>27</v>
      </c>
      <c r="E297" s="4" t="s">
        <v>1438</v>
      </c>
      <c r="G297" s="4">
        <v>9.810596267E9</v>
      </c>
      <c r="H297" s="4" t="s">
        <v>44</v>
      </c>
      <c r="M297" s="33" t="s">
        <v>1439</v>
      </c>
      <c r="Q297" s="4">
        <v>0.0</v>
      </c>
      <c r="R297" s="4" t="s">
        <v>1440</v>
      </c>
      <c r="S297" s="6">
        <v>45335.0</v>
      </c>
      <c r="T297" s="4" t="s">
        <v>40</v>
      </c>
      <c r="U297" s="4" t="s">
        <v>1440</v>
      </c>
    </row>
    <row r="298">
      <c r="A298" s="4" t="s">
        <v>1441</v>
      </c>
      <c r="B298" s="41">
        <v>45335.685709108795</v>
      </c>
      <c r="C298" s="9" t="s">
        <v>1262</v>
      </c>
      <c r="D298" s="9" t="s">
        <v>27</v>
      </c>
      <c r="E298" s="4" t="s">
        <v>1442</v>
      </c>
      <c r="G298" s="4">
        <v>9.810171769E9</v>
      </c>
      <c r="H298" s="4" t="s">
        <v>44</v>
      </c>
      <c r="M298" s="33" t="s">
        <v>1443</v>
      </c>
      <c r="Q298" s="4">
        <v>0.0</v>
      </c>
      <c r="R298" s="4" t="s">
        <v>1444</v>
      </c>
      <c r="S298" s="6">
        <v>45335.0</v>
      </c>
      <c r="T298" s="4" t="s">
        <v>40</v>
      </c>
      <c r="U298" s="4" t="s">
        <v>1444</v>
      </c>
    </row>
    <row r="299">
      <c r="A299" s="4" t="s">
        <v>1445</v>
      </c>
      <c r="B299" s="41">
        <v>45336.64551243055</v>
      </c>
      <c r="C299" s="9" t="s">
        <v>1262</v>
      </c>
      <c r="D299" s="9" t="s">
        <v>27</v>
      </c>
      <c r="E299" s="4" t="s">
        <v>1446</v>
      </c>
      <c r="G299" s="4">
        <v>9.810285852E9</v>
      </c>
      <c r="H299" s="4" t="s">
        <v>44</v>
      </c>
      <c r="M299" s="33" t="s">
        <v>1447</v>
      </c>
      <c r="Q299" s="4">
        <v>0.0</v>
      </c>
      <c r="R299" s="4" t="s">
        <v>1448</v>
      </c>
      <c r="S299" s="6">
        <v>45336.0</v>
      </c>
      <c r="T299" s="4" t="s">
        <v>40</v>
      </c>
      <c r="U299" s="4" t="s">
        <v>1448</v>
      </c>
    </row>
    <row r="300">
      <c r="A300" s="4" t="s">
        <v>1449</v>
      </c>
      <c r="B300" s="41">
        <v>45336.74816440972</v>
      </c>
      <c r="C300" s="9" t="s">
        <v>1262</v>
      </c>
      <c r="D300" s="9" t="s">
        <v>27</v>
      </c>
      <c r="E300" s="4" t="s">
        <v>1450</v>
      </c>
      <c r="G300" s="4">
        <v>9.810150319E9</v>
      </c>
      <c r="H300" s="4" t="s">
        <v>44</v>
      </c>
      <c r="M300" s="33" t="s">
        <v>1451</v>
      </c>
      <c r="Q300" s="4">
        <v>0.0</v>
      </c>
      <c r="R300" s="4" t="s">
        <v>1452</v>
      </c>
      <c r="S300" s="6">
        <v>45336.0</v>
      </c>
      <c r="T300" s="4" t="s">
        <v>40</v>
      </c>
      <c r="U300" s="4" t="s">
        <v>1452</v>
      </c>
    </row>
    <row r="301">
      <c r="A301" s="4" t="s">
        <v>1453</v>
      </c>
      <c r="B301" s="41">
        <v>45337.59371396991</v>
      </c>
      <c r="C301" s="9" t="s">
        <v>1262</v>
      </c>
      <c r="D301" s="9" t="s">
        <v>27</v>
      </c>
      <c r="E301" s="4" t="s">
        <v>64</v>
      </c>
      <c r="G301" s="4">
        <v>9.953999531E9</v>
      </c>
      <c r="H301" s="4" t="s">
        <v>44</v>
      </c>
      <c r="M301" s="33" t="s">
        <v>1454</v>
      </c>
      <c r="Q301" s="4">
        <v>0.0</v>
      </c>
      <c r="R301" s="4" t="s">
        <v>1455</v>
      </c>
      <c r="S301" s="6">
        <v>45337.0</v>
      </c>
      <c r="T301" s="4" t="s">
        <v>40</v>
      </c>
      <c r="U301" s="4" t="s">
        <v>1455</v>
      </c>
    </row>
    <row r="302">
      <c r="A302" s="4" t="s">
        <v>1456</v>
      </c>
      <c r="B302" s="41">
        <v>45337.64327552084</v>
      </c>
      <c r="C302" s="9" t="s">
        <v>1262</v>
      </c>
      <c r="D302" s="9" t="s">
        <v>27</v>
      </c>
      <c r="E302" s="4" t="s">
        <v>1457</v>
      </c>
      <c r="G302" s="4">
        <v>9.599114593E9</v>
      </c>
      <c r="H302" s="4" t="s">
        <v>44</v>
      </c>
      <c r="M302" s="33" t="s">
        <v>1458</v>
      </c>
      <c r="Q302" s="4">
        <v>0.0</v>
      </c>
      <c r="R302" s="4" t="s">
        <v>1459</v>
      </c>
      <c r="S302" s="6">
        <v>45337.0</v>
      </c>
      <c r="T302" s="4" t="s">
        <v>40</v>
      </c>
      <c r="U302" s="4" t="s">
        <v>1459</v>
      </c>
    </row>
    <row r="303">
      <c r="A303" s="4" t="s">
        <v>1460</v>
      </c>
      <c r="B303" s="41">
        <v>45338.513271909724</v>
      </c>
      <c r="C303" s="9" t="s">
        <v>1262</v>
      </c>
      <c r="D303" s="9" t="s">
        <v>27</v>
      </c>
      <c r="E303" s="4" t="s">
        <v>1271</v>
      </c>
      <c r="G303" s="4">
        <v>9.811270464E9</v>
      </c>
      <c r="H303" s="4" t="s">
        <v>1077</v>
      </c>
      <c r="M303" s="33" t="s">
        <v>1461</v>
      </c>
      <c r="Q303" s="4">
        <v>0.0</v>
      </c>
      <c r="R303" s="4" t="s">
        <v>1462</v>
      </c>
      <c r="S303" s="6">
        <v>45338.0</v>
      </c>
      <c r="T303" s="4" t="s">
        <v>40</v>
      </c>
      <c r="U303" s="4" t="s">
        <v>1462</v>
      </c>
    </row>
    <row r="304">
      <c r="A304" s="4" t="s">
        <v>1463</v>
      </c>
      <c r="B304" s="41">
        <v>45338.531770648144</v>
      </c>
      <c r="C304" s="9" t="s">
        <v>1262</v>
      </c>
      <c r="D304" s="9" t="s">
        <v>27</v>
      </c>
      <c r="E304" s="4" t="s">
        <v>1464</v>
      </c>
      <c r="G304" s="4">
        <v>9.999366767E9</v>
      </c>
      <c r="H304" s="4" t="s">
        <v>1077</v>
      </c>
      <c r="M304" s="33" t="s">
        <v>1465</v>
      </c>
      <c r="Q304" s="4">
        <v>0.0</v>
      </c>
      <c r="R304" s="4" t="s">
        <v>1466</v>
      </c>
      <c r="S304" s="6">
        <v>45338.0</v>
      </c>
      <c r="T304" s="4" t="s">
        <v>40</v>
      </c>
      <c r="U304" s="4" t="s">
        <v>1466</v>
      </c>
    </row>
    <row r="305">
      <c r="A305" s="4" t="s">
        <v>1467</v>
      </c>
      <c r="B305" s="41">
        <v>45338.545588657405</v>
      </c>
      <c r="C305" s="9" t="s">
        <v>1262</v>
      </c>
      <c r="D305" s="9" t="s">
        <v>27</v>
      </c>
      <c r="E305" s="4" t="s">
        <v>1468</v>
      </c>
      <c r="G305" s="4">
        <v>9.990159993E9</v>
      </c>
      <c r="H305" s="4" t="s">
        <v>1077</v>
      </c>
      <c r="M305" s="33" t="s">
        <v>1469</v>
      </c>
      <c r="Q305" s="4">
        <v>0.0</v>
      </c>
      <c r="R305" s="4" t="s">
        <v>1470</v>
      </c>
      <c r="S305" s="6">
        <v>45338.0</v>
      </c>
      <c r="T305" s="4" t="s">
        <v>40</v>
      </c>
      <c r="U305" s="4" t="s">
        <v>1470</v>
      </c>
    </row>
    <row r="306">
      <c r="A306" s="4" t="s">
        <v>1471</v>
      </c>
      <c r="B306" s="41">
        <v>45338.55761153935</v>
      </c>
      <c r="C306" s="9" t="s">
        <v>1262</v>
      </c>
      <c r="D306" s="9" t="s">
        <v>27</v>
      </c>
      <c r="E306" s="4" t="s">
        <v>1472</v>
      </c>
      <c r="G306" s="4">
        <v>8.800321117E9</v>
      </c>
      <c r="H306" s="4" t="s">
        <v>44</v>
      </c>
      <c r="M306" s="33" t="s">
        <v>1473</v>
      </c>
      <c r="Q306" s="4">
        <v>0.0</v>
      </c>
      <c r="R306" s="4" t="s">
        <v>1474</v>
      </c>
      <c r="S306" s="6">
        <v>45338.0</v>
      </c>
      <c r="T306" s="4" t="s">
        <v>40</v>
      </c>
      <c r="U306" s="4" t="s">
        <v>1474</v>
      </c>
    </row>
    <row r="307">
      <c r="A307" s="4" t="s">
        <v>1475</v>
      </c>
      <c r="B307" s="41">
        <v>45338.55837425926</v>
      </c>
      <c r="C307" s="9" t="s">
        <v>1262</v>
      </c>
      <c r="D307" s="9" t="s">
        <v>27</v>
      </c>
      <c r="E307" s="4" t="s">
        <v>1319</v>
      </c>
      <c r="G307" s="4">
        <v>9.810107278E9</v>
      </c>
      <c r="H307" s="4" t="s">
        <v>44</v>
      </c>
      <c r="M307" s="33" t="s">
        <v>1476</v>
      </c>
      <c r="Q307" s="4">
        <v>0.0</v>
      </c>
      <c r="R307" s="4" t="s">
        <v>1477</v>
      </c>
      <c r="S307" s="6">
        <v>45338.0</v>
      </c>
      <c r="T307" s="4" t="s">
        <v>40</v>
      </c>
      <c r="U307" s="4" t="s">
        <v>1477</v>
      </c>
    </row>
    <row r="308">
      <c r="A308" s="4" t="s">
        <v>1478</v>
      </c>
      <c r="B308" s="42">
        <v>45341.52071329861</v>
      </c>
      <c r="C308" s="9" t="s">
        <v>1262</v>
      </c>
      <c r="D308" s="9" t="s">
        <v>27</v>
      </c>
      <c r="E308" s="4" t="s">
        <v>1479</v>
      </c>
      <c r="G308" s="4">
        <v>8.800292405E9</v>
      </c>
      <c r="H308" s="4" t="s">
        <v>1077</v>
      </c>
      <c r="M308" s="33" t="s">
        <v>1480</v>
      </c>
      <c r="Q308" s="4">
        <v>0.0</v>
      </c>
      <c r="R308" s="4" t="s">
        <v>1481</v>
      </c>
      <c r="S308" s="6">
        <v>45341.0</v>
      </c>
      <c r="T308" s="4" t="s">
        <v>40</v>
      </c>
      <c r="U308" s="4" t="s">
        <v>1481</v>
      </c>
    </row>
    <row r="309">
      <c r="A309" s="4" t="s">
        <v>1482</v>
      </c>
      <c r="B309" s="42">
        <v>45341.528415</v>
      </c>
      <c r="C309" s="9" t="s">
        <v>1262</v>
      </c>
      <c r="D309" s="9" t="s">
        <v>27</v>
      </c>
      <c r="E309" s="4" t="s">
        <v>1407</v>
      </c>
      <c r="G309" s="4">
        <v>9.891077544E9</v>
      </c>
      <c r="H309" s="4" t="s">
        <v>1077</v>
      </c>
      <c r="M309" s="33" t="s">
        <v>1483</v>
      </c>
      <c r="Q309" s="4">
        <v>0.0</v>
      </c>
      <c r="R309" s="4" t="s">
        <v>1484</v>
      </c>
      <c r="S309" s="6">
        <v>45341.0</v>
      </c>
      <c r="T309" s="4" t="s">
        <v>40</v>
      </c>
      <c r="U309" s="4" t="s">
        <v>1484</v>
      </c>
    </row>
    <row r="310">
      <c r="A310" s="4" t="s">
        <v>1485</v>
      </c>
      <c r="B310" s="42">
        <v>45342.48332668981</v>
      </c>
      <c r="C310" s="9" t="s">
        <v>1262</v>
      </c>
      <c r="D310" s="9" t="s">
        <v>27</v>
      </c>
      <c r="E310" s="4" t="s">
        <v>1486</v>
      </c>
      <c r="G310" s="4">
        <v>9.910186657E9</v>
      </c>
      <c r="H310" s="4" t="s">
        <v>44</v>
      </c>
      <c r="M310" s="33" t="s">
        <v>1487</v>
      </c>
      <c r="Q310" s="4">
        <v>0.0</v>
      </c>
      <c r="R310" s="4" t="s">
        <v>1488</v>
      </c>
      <c r="S310" s="6">
        <v>45342.0</v>
      </c>
      <c r="T310" s="4" t="s">
        <v>40</v>
      </c>
      <c r="U310" s="4" t="s">
        <v>1488</v>
      </c>
    </row>
    <row r="311">
      <c r="A311" s="4" t="s">
        <v>1489</v>
      </c>
      <c r="B311" s="42">
        <v>45342.497025081015</v>
      </c>
      <c r="C311" s="9" t="s">
        <v>1262</v>
      </c>
      <c r="D311" s="9" t="s">
        <v>27</v>
      </c>
      <c r="E311" s="4" t="s">
        <v>1490</v>
      </c>
      <c r="G311" s="4">
        <v>9.999611151E9</v>
      </c>
      <c r="H311" s="4" t="s">
        <v>1077</v>
      </c>
      <c r="M311" s="33" t="s">
        <v>1491</v>
      </c>
      <c r="Q311" s="4">
        <v>0.0</v>
      </c>
      <c r="R311" s="4" t="s">
        <v>1492</v>
      </c>
      <c r="S311" s="6">
        <v>45342.0</v>
      </c>
      <c r="T311" s="4" t="s">
        <v>40</v>
      </c>
      <c r="U311" s="4" t="s">
        <v>1492</v>
      </c>
    </row>
    <row r="312">
      <c r="A312" s="4" t="s">
        <v>1493</v>
      </c>
      <c r="B312" s="42">
        <v>45342.52638469907</v>
      </c>
      <c r="C312" s="9" t="s">
        <v>1262</v>
      </c>
      <c r="D312" s="9" t="s">
        <v>27</v>
      </c>
      <c r="E312" s="4" t="s">
        <v>1494</v>
      </c>
      <c r="G312" s="4">
        <v>9.99011608E9</v>
      </c>
      <c r="H312" s="4" t="s">
        <v>1077</v>
      </c>
      <c r="M312" s="33" t="s">
        <v>1495</v>
      </c>
      <c r="Q312" s="4">
        <v>0.0</v>
      </c>
      <c r="R312" s="4" t="s">
        <v>1496</v>
      </c>
      <c r="S312" s="6">
        <v>45342.0</v>
      </c>
      <c r="T312" s="4" t="s">
        <v>40</v>
      </c>
      <c r="U312" s="4" t="s">
        <v>1496</v>
      </c>
    </row>
    <row r="313">
      <c r="A313" s="4" t="s">
        <v>1497</v>
      </c>
      <c r="B313" s="42">
        <v>45342.532985405094</v>
      </c>
      <c r="C313" s="9" t="s">
        <v>1262</v>
      </c>
      <c r="D313" s="9" t="s">
        <v>27</v>
      </c>
      <c r="E313" s="4" t="s">
        <v>1498</v>
      </c>
      <c r="G313" s="4">
        <v>9.999206862E9</v>
      </c>
      <c r="H313" s="4" t="s">
        <v>1077</v>
      </c>
      <c r="M313" s="33" t="s">
        <v>1499</v>
      </c>
      <c r="Q313" s="4">
        <v>0.0</v>
      </c>
      <c r="R313" s="4" t="s">
        <v>1500</v>
      </c>
      <c r="S313" s="6">
        <v>45342.0</v>
      </c>
      <c r="T313" s="4" t="s">
        <v>40</v>
      </c>
      <c r="U313" s="4" t="s">
        <v>1500</v>
      </c>
    </row>
    <row r="314">
      <c r="A314" s="4" t="s">
        <v>1501</v>
      </c>
      <c r="B314" s="42">
        <v>45342.53916659723</v>
      </c>
      <c r="C314" s="9" t="s">
        <v>1262</v>
      </c>
      <c r="D314" s="9" t="s">
        <v>27</v>
      </c>
      <c r="E314" s="4" t="s">
        <v>1502</v>
      </c>
      <c r="G314" s="4">
        <v>9.653400005E9</v>
      </c>
      <c r="H314" s="4" t="s">
        <v>44</v>
      </c>
      <c r="M314" s="33" t="s">
        <v>1503</v>
      </c>
      <c r="Q314" s="4">
        <v>0.0</v>
      </c>
      <c r="R314" s="4" t="s">
        <v>1504</v>
      </c>
      <c r="S314" s="6">
        <v>45342.0</v>
      </c>
      <c r="T314" s="4" t="s">
        <v>40</v>
      </c>
      <c r="U314" s="4" t="s">
        <v>1504</v>
      </c>
    </row>
    <row r="315">
      <c r="A315" s="4" t="s">
        <v>1505</v>
      </c>
      <c r="B315" s="42">
        <v>45342.55082449074</v>
      </c>
      <c r="C315" s="9" t="s">
        <v>1262</v>
      </c>
      <c r="D315" s="9" t="s">
        <v>27</v>
      </c>
      <c r="E315" s="4" t="s">
        <v>1506</v>
      </c>
      <c r="G315" s="4">
        <v>9.650755075E9</v>
      </c>
      <c r="H315" s="4" t="s">
        <v>1077</v>
      </c>
      <c r="M315" s="33" t="s">
        <v>1507</v>
      </c>
      <c r="Q315" s="4">
        <v>0.0</v>
      </c>
      <c r="R315" s="4" t="s">
        <v>1508</v>
      </c>
      <c r="S315" s="6">
        <v>45342.0</v>
      </c>
      <c r="T315" s="4" t="s">
        <v>40</v>
      </c>
      <c r="U315" s="4" t="s">
        <v>1508</v>
      </c>
    </row>
    <row r="316">
      <c r="A316" s="4" t="s">
        <v>1509</v>
      </c>
      <c r="B316" s="42">
        <v>45342.55927789352</v>
      </c>
      <c r="C316" s="9" t="s">
        <v>1262</v>
      </c>
      <c r="D316" s="9" t="s">
        <v>27</v>
      </c>
      <c r="E316" s="4" t="s">
        <v>1377</v>
      </c>
      <c r="G316" s="4">
        <v>8.569930399E9</v>
      </c>
      <c r="H316" s="4" t="s">
        <v>1077</v>
      </c>
      <c r="M316" s="33" t="s">
        <v>1510</v>
      </c>
      <c r="Q316" s="4">
        <v>0.0</v>
      </c>
      <c r="R316" s="4" t="s">
        <v>1511</v>
      </c>
      <c r="S316" s="6">
        <v>45342.0</v>
      </c>
      <c r="T316" s="4" t="s">
        <v>40</v>
      </c>
      <c r="U316" s="4" t="s">
        <v>1511</v>
      </c>
    </row>
    <row r="317">
      <c r="A317" s="4" t="s">
        <v>1512</v>
      </c>
      <c r="B317" s="42">
        <v>45342.56476891204</v>
      </c>
      <c r="C317" s="9" t="s">
        <v>1262</v>
      </c>
      <c r="D317" s="9" t="s">
        <v>27</v>
      </c>
      <c r="E317" s="4" t="s">
        <v>1513</v>
      </c>
      <c r="G317" s="4">
        <v>9.811952662E9</v>
      </c>
      <c r="H317" s="4" t="s">
        <v>1077</v>
      </c>
      <c r="M317" s="33" t="s">
        <v>260</v>
      </c>
      <c r="Q317" s="4">
        <v>0.0</v>
      </c>
      <c r="R317" s="4" t="s">
        <v>1514</v>
      </c>
      <c r="S317" s="6">
        <v>45342.0</v>
      </c>
      <c r="T317" s="4" t="s">
        <v>40</v>
      </c>
      <c r="U317" s="4" t="s">
        <v>1514</v>
      </c>
    </row>
    <row r="318">
      <c r="A318" s="4" t="s">
        <v>1515</v>
      </c>
      <c r="B318" s="42">
        <v>45342.71608967593</v>
      </c>
      <c r="C318" s="9" t="s">
        <v>1262</v>
      </c>
      <c r="D318" s="9" t="s">
        <v>27</v>
      </c>
      <c r="E318" s="4" t="s">
        <v>1516</v>
      </c>
      <c r="G318" s="4">
        <v>9.811156708E9</v>
      </c>
      <c r="H318" s="4" t="s">
        <v>44</v>
      </c>
      <c r="M318" s="33" t="s">
        <v>1503</v>
      </c>
      <c r="Q318" s="4">
        <v>0.0</v>
      </c>
      <c r="R318" s="4" t="s">
        <v>1517</v>
      </c>
      <c r="S318" s="6">
        <v>45342.0</v>
      </c>
      <c r="T318" s="4" t="s">
        <v>40</v>
      </c>
      <c r="U318" s="4" t="s">
        <v>1517</v>
      </c>
    </row>
    <row r="319">
      <c r="A319" s="4" t="s">
        <v>1518</v>
      </c>
      <c r="B319" s="42">
        <v>45343.50090247685</v>
      </c>
      <c r="C319" s="9" t="s">
        <v>1262</v>
      </c>
      <c r="D319" s="9" t="s">
        <v>27</v>
      </c>
      <c r="E319" s="4" t="s">
        <v>1271</v>
      </c>
      <c r="G319" s="4">
        <v>9.811270464E9</v>
      </c>
      <c r="H319" s="4" t="s">
        <v>1077</v>
      </c>
      <c r="M319" s="33" t="s">
        <v>1519</v>
      </c>
      <c r="Q319" s="4">
        <v>0.0</v>
      </c>
      <c r="R319" s="4" t="s">
        <v>1520</v>
      </c>
      <c r="S319" s="6">
        <v>45343.0</v>
      </c>
      <c r="T319" s="4" t="s">
        <v>40</v>
      </c>
      <c r="U319" s="4" t="s">
        <v>1520</v>
      </c>
    </row>
    <row r="320">
      <c r="A320" s="4" t="s">
        <v>1521</v>
      </c>
      <c r="B320" s="42">
        <v>45343.54200246528</v>
      </c>
      <c r="C320" s="9" t="s">
        <v>1262</v>
      </c>
      <c r="D320" s="9" t="s">
        <v>27</v>
      </c>
      <c r="E320" s="4" t="s">
        <v>1339</v>
      </c>
      <c r="G320" s="4">
        <v>8.447759442E9</v>
      </c>
      <c r="H320" s="4" t="s">
        <v>1077</v>
      </c>
      <c r="M320" s="33" t="s">
        <v>1522</v>
      </c>
      <c r="Q320" s="4">
        <v>0.0</v>
      </c>
      <c r="R320" s="4" t="s">
        <v>1523</v>
      </c>
      <c r="S320" s="6">
        <v>45343.0</v>
      </c>
      <c r="T320" s="4" t="s">
        <v>40</v>
      </c>
      <c r="U320" s="4" t="s">
        <v>1523</v>
      </c>
    </row>
    <row r="321">
      <c r="A321" s="4" t="s">
        <v>1524</v>
      </c>
      <c r="B321" s="42">
        <v>45343.567637326385</v>
      </c>
      <c r="C321" s="9" t="s">
        <v>1262</v>
      </c>
      <c r="D321" s="9" t="s">
        <v>27</v>
      </c>
      <c r="E321" s="4" t="s">
        <v>1343</v>
      </c>
      <c r="G321" s="4">
        <v>9.999569002E9</v>
      </c>
      <c r="H321" s="4" t="s">
        <v>1077</v>
      </c>
      <c r="M321" s="33" t="s">
        <v>1525</v>
      </c>
      <c r="Q321" s="4">
        <v>0.0</v>
      </c>
      <c r="R321" s="4" t="s">
        <v>1526</v>
      </c>
      <c r="S321" s="6">
        <v>45343.0</v>
      </c>
      <c r="T321" s="4" t="s">
        <v>40</v>
      </c>
      <c r="U321" s="4" t="s">
        <v>1526</v>
      </c>
    </row>
    <row r="322">
      <c r="A322" s="4" t="s">
        <v>1527</v>
      </c>
      <c r="B322" s="42">
        <v>45343.608112939815</v>
      </c>
      <c r="C322" s="9" t="s">
        <v>1262</v>
      </c>
      <c r="D322" s="9" t="s">
        <v>27</v>
      </c>
      <c r="E322" s="4" t="s">
        <v>1528</v>
      </c>
      <c r="G322" s="4">
        <v>9.99915787E9</v>
      </c>
      <c r="H322" s="4" t="s">
        <v>1077</v>
      </c>
      <c r="M322" s="33" t="s">
        <v>1529</v>
      </c>
      <c r="Q322" s="4">
        <v>0.0</v>
      </c>
      <c r="R322" s="4" t="s">
        <v>1530</v>
      </c>
      <c r="S322" s="6">
        <v>45343.0</v>
      </c>
      <c r="T322" s="4" t="s">
        <v>40</v>
      </c>
      <c r="U322" s="4" t="s">
        <v>1530</v>
      </c>
    </row>
    <row r="323">
      <c r="A323" s="4" t="s">
        <v>1531</v>
      </c>
      <c r="B323" s="42">
        <v>45343.612648553244</v>
      </c>
      <c r="C323" s="9" t="s">
        <v>1262</v>
      </c>
      <c r="D323" s="9" t="s">
        <v>27</v>
      </c>
      <c r="E323" s="4" t="s">
        <v>132</v>
      </c>
      <c r="G323" s="4">
        <v>9.999931204E9</v>
      </c>
      <c r="H323" s="4" t="s">
        <v>1077</v>
      </c>
      <c r="M323" s="33" t="s">
        <v>1532</v>
      </c>
      <c r="Q323" s="4">
        <v>0.0</v>
      </c>
      <c r="R323" s="4" t="s">
        <v>1533</v>
      </c>
      <c r="S323" s="6">
        <v>45343.0</v>
      </c>
      <c r="T323" s="4" t="s">
        <v>40</v>
      </c>
      <c r="U323" s="4" t="s">
        <v>1533</v>
      </c>
    </row>
    <row r="324">
      <c r="A324" s="4" t="s">
        <v>1534</v>
      </c>
      <c r="B324" s="42">
        <v>45343.63296376157</v>
      </c>
      <c r="C324" s="9" t="s">
        <v>1262</v>
      </c>
      <c r="D324" s="9" t="s">
        <v>27</v>
      </c>
      <c r="E324" s="4" t="s">
        <v>1535</v>
      </c>
      <c r="G324" s="4">
        <v>9.910191841E9</v>
      </c>
      <c r="H324" s="4" t="s">
        <v>1077</v>
      </c>
      <c r="M324" s="33" t="s">
        <v>1536</v>
      </c>
      <c r="Q324" s="4">
        <v>0.0</v>
      </c>
      <c r="R324" s="4" t="s">
        <v>1537</v>
      </c>
      <c r="S324" s="6">
        <v>45343.0</v>
      </c>
      <c r="T324" s="4" t="s">
        <v>40</v>
      </c>
      <c r="U324" s="4" t="s">
        <v>1537</v>
      </c>
    </row>
    <row r="325">
      <c r="A325" s="4" t="s">
        <v>1538</v>
      </c>
      <c r="B325" s="42">
        <v>45343.64144733796</v>
      </c>
      <c r="C325" s="9" t="s">
        <v>1262</v>
      </c>
      <c r="D325" s="9" t="s">
        <v>27</v>
      </c>
      <c r="E325" s="4" t="s">
        <v>1351</v>
      </c>
      <c r="G325" s="4">
        <v>9.811301056E9</v>
      </c>
      <c r="H325" s="4" t="s">
        <v>1077</v>
      </c>
      <c r="M325" s="33" t="s">
        <v>1539</v>
      </c>
      <c r="Q325" s="4">
        <v>0.0</v>
      </c>
      <c r="R325" s="4" t="s">
        <v>1540</v>
      </c>
      <c r="S325" s="6">
        <v>45343.0</v>
      </c>
      <c r="T325" s="4" t="s">
        <v>40</v>
      </c>
      <c r="U325" s="4" t="s">
        <v>1540</v>
      </c>
    </row>
    <row r="326">
      <c r="A326" s="4" t="s">
        <v>1541</v>
      </c>
      <c r="B326" s="42">
        <v>45344.479959062504</v>
      </c>
      <c r="C326" s="9" t="s">
        <v>1262</v>
      </c>
      <c r="D326" s="9" t="s">
        <v>27</v>
      </c>
      <c r="E326" s="4" t="s">
        <v>1542</v>
      </c>
      <c r="G326" s="4">
        <v>8.447130648E9</v>
      </c>
      <c r="H326" s="4" t="s">
        <v>1077</v>
      </c>
      <c r="M326" s="33" t="s">
        <v>1543</v>
      </c>
      <c r="Q326" s="4">
        <v>0.0</v>
      </c>
      <c r="R326" s="4" t="s">
        <v>1544</v>
      </c>
      <c r="S326" s="6">
        <v>45344.0</v>
      </c>
      <c r="T326" s="4" t="s">
        <v>40</v>
      </c>
      <c r="U326" s="4" t="s">
        <v>1544</v>
      </c>
    </row>
    <row r="327">
      <c r="A327" s="4" t="s">
        <v>1545</v>
      </c>
      <c r="B327" s="42">
        <v>45344.4840624537</v>
      </c>
      <c r="C327" s="9" t="s">
        <v>1262</v>
      </c>
      <c r="D327" s="9" t="s">
        <v>27</v>
      </c>
      <c r="E327" s="4" t="s">
        <v>1546</v>
      </c>
      <c r="G327" s="4">
        <v>9.91010521E9</v>
      </c>
      <c r="H327" s="4" t="s">
        <v>1077</v>
      </c>
      <c r="M327" s="33" t="s">
        <v>1547</v>
      </c>
      <c r="Q327" s="4">
        <v>0.0</v>
      </c>
      <c r="R327" s="4" t="s">
        <v>1548</v>
      </c>
      <c r="S327" s="6">
        <v>45344.0</v>
      </c>
      <c r="T327" s="4" t="s">
        <v>40</v>
      </c>
      <c r="U327" s="4" t="s">
        <v>1548</v>
      </c>
    </row>
    <row r="328">
      <c r="A328" s="4" t="s">
        <v>1549</v>
      </c>
      <c r="B328" s="42">
        <v>45344.515136354166</v>
      </c>
      <c r="C328" s="9" t="s">
        <v>1262</v>
      </c>
      <c r="D328" s="9" t="s">
        <v>27</v>
      </c>
      <c r="E328" s="4" t="s">
        <v>1468</v>
      </c>
      <c r="G328" s="4">
        <v>9.990159993E9</v>
      </c>
      <c r="H328" s="4" t="s">
        <v>1077</v>
      </c>
      <c r="M328" s="33" t="s">
        <v>1550</v>
      </c>
      <c r="Q328" s="4">
        <v>0.0</v>
      </c>
      <c r="R328" s="4" t="s">
        <v>1551</v>
      </c>
      <c r="S328" s="6">
        <v>45344.0</v>
      </c>
      <c r="T328" s="4" t="s">
        <v>40</v>
      </c>
      <c r="U328" s="4" t="s">
        <v>1551</v>
      </c>
    </row>
    <row r="329">
      <c r="A329" s="4" t="s">
        <v>1552</v>
      </c>
      <c r="B329" s="42">
        <v>45344.5844696412</v>
      </c>
      <c r="C329" s="9" t="s">
        <v>1262</v>
      </c>
      <c r="D329" s="9" t="s">
        <v>27</v>
      </c>
      <c r="E329" s="4" t="s">
        <v>1553</v>
      </c>
      <c r="G329" s="4">
        <v>9.999119515E9</v>
      </c>
      <c r="H329" s="4" t="s">
        <v>44</v>
      </c>
      <c r="M329" s="33" t="s">
        <v>1554</v>
      </c>
      <c r="Q329" s="4">
        <v>0.0</v>
      </c>
      <c r="R329" s="4" t="s">
        <v>1555</v>
      </c>
      <c r="S329" s="6">
        <v>45344.0</v>
      </c>
      <c r="T329" s="4" t="s">
        <v>40</v>
      </c>
      <c r="U329" s="4" t="s">
        <v>1555</v>
      </c>
    </row>
    <row r="330">
      <c r="A330" s="4" t="s">
        <v>1556</v>
      </c>
      <c r="B330" s="42">
        <v>45344.64557258102</v>
      </c>
      <c r="C330" s="9" t="s">
        <v>1262</v>
      </c>
      <c r="D330" s="9" t="s">
        <v>27</v>
      </c>
      <c r="E330" s="4" t="s">
        <v>1557</v>
      </c>
      <c r="G330" s="4">
        <v>7.982031787E9</v>
      </c>
      <c r="H330" s="4" t="s">
        <v>44</v>
      </c>
      <c r="M330" s="33" t="s">
        <v>1558</v>
      </c>
      <c r="Q330" s="4">
        <v>0.0</v>
      </c>
      <c r="R330" s="4" t="s">
        <v>1559</v>
      </c>
      <c r="S330" s="6">
        <v>45344.0</v>
      </c>
      <c r="T330" s="4" t="s">
        <v>40</v>
      </c>
      <c r="U330" s="4" t="s">
        <v>1559</v>
      </c>
    </row>
    <row r="331">
      <c r="A331" s="4" t="s">
        <v>1560</v>
      </c>
      <c r="B331" s="42">
        <v>45344.65452186343</v>
      </c>
      <c r="C331" s="9" t="s">
        <v>1262</v>
      </c>
      <c r="D331" s="9" t="s">
        <v>27</v>
      </c>
      <c r="E331" s="4" t="s">
        <v>1561</v>
      </c>
      <c r="G331" s="4">
        <v>9.310093416E9</v>
      </c>
      <c r="H331" s="4" t="s">
        <v>44</v>
      </c>
      <c r="M331" s="33" t="s">
        <v>1562</v>
      </c>
      <c r="Q331" s="4">
        <v>0.0</v>
      </c>
      <c r="R331" s="4" t="s">
        <v>1563</v>
      </c>
      <c r="S331" s="6">
        <v>45344.0</v>
      </c>
      <c r="T331" s="4" t="s">
        <v>40</v>
      </c>
      <c r="U331" s="4" t="s">
        <v>1563</v>
      </c>
    </row>
    <row r="332">
      <c r="A332" s="4" t="s">
        <v>1564</v>
      </c>
      <c r="B332" s="42">
        <v>45344.67338902778</v>
      </c>
      <c r="C332" s="9" t="s">
        <v>1262</v>
      </c>
      <c r="D332" s="9" t="s">
        <v>27</v>
      </c>
      <c r="E332" s="4" t="s">
        <v>1565</v>
      </c>
      <c r="G332" s="4">
        <v>9.31071312E9</v>
      </c>
      <c r="H332" s="4" t="s">
        <v>44</v>
      </c>
      <c r="M332" s="33" t="s">
        <v>1566</v>
      </c>
      <c r="Q332" s="4">
        <v>0.0</v>
      </c>
      <c r="R332" s="4" t="s">
        <v>1567</v>
      </c>
      <c r="S332" s="6">
        <v>45344.0</v>
      </c>
      <c r="T332" s="4" t="s">
        <v>40</v>
      </c>
      <c r="U332" s="4" t="s">
        <v>1567</v>
      </c>
    </row>
    <row r="333">
      <c r="A333" s="4" t="s">
        <v>1568</v>
      </c>
      <c r="B333" s="42">
        <v>45345.47691633102</v>
      </c>
      <c r="C333" s="9" t="s">
        <v>1262</v>
      </c>
      <c r="D333" s="9" t="s">
        <v>27</v>
      </c>
      <c r="E333" s="4" t="s">
        <v>1569</v>
      </c>
      <c r="G333" s="4">
        <v>9.810053375E9</v>
      </c>
      <c r="H333" s="4" t="s">
        <v>44</v>
      </c>
      <c r="M333" s="33" t="s">
        <v>1570</v>
      </c>
      <c r="Q333" s="4">
        <v>0.0</v>
      </c>
      <c r="R333" s="4" t="s">
        <v>1571</v>
      </c>
      <c r="S333" s="6">
        <v>45345.0</v>
      </c>
      <c r="T333" s="4" t="s">
        <v>40</v>
      </c>
      <c r="U333" s="4" t="s">
        <v>1571</v>
      </c>
    </row>
    <row r="334">
      <c r="A334" s="4" t="s">
        <v>1572</v>
      </c>
      <c r="B334" s="42">
        <v>45345.48375204861</v>
      </c>
      <c r="C334" s="9" t="s">
        <v>1262</v>
      </c>
      <c r="D334" s="9" t="s">
        <v>27</v>
      </c>
      <c r="E334" s="4" t="s">
        <v>1573</v>
      </c>
      <c r="G334" s="4">
        <v>9.810012789E9</v>
      </c>
      <c r="H334" s="4" t="s">
        <v>44</v>
      </c>
      <c r="M334" s="33" t="s">
        <v>1574</v>
      </c>
      <c r="Q334" s="4">
        <v>0.0</v>
      </c>
      <c r="R334" s="4" t="s">
        <v>1575</v>
      </c>
      <c r="S334" s="6">
        <v>45345.0</v>
      </c>
      <c r="T334" s="4" t="s">
        <v>40</v>
      </c>
      <c r="U334" s="4" t="s">
        <v>1575</v>
      </c>
    </row>
    <row r="335">
      <c r="A335" s="4" t="s">
        <v>1576</v>
      </c>
      <c r="B335" s="42">
        <v>45345.654421377316</v>
      </c>
      <c r="C335" s="9" t="s">
        <v>1262</v>
      </c>
      <c r="D335" s="9" t="s">
        <v>27</v>
      </c>
      <c r="E335" s="4" t="s">
        <v>1577</v>
      </c>
      <c r="G335" s="4">
        <v>9.212547774E9</v>
      </c>
      <c r="H335" s="4" t="s">
        <v>44</v>
      </c>
      <c r="M335" s="33" t="s">
        <v>1578</v>
      </c>
      <c r="Q335" s="4">
        <v>0.0</v>
      </c>
      <c r="R335" s="4" t="s">
        <v>1579</v>
      </c>
      <c r="S335" s="6">
        <v>45345.0</v>
      </c>
      <c r="T335" s="4" t="s">
        <v>40</v>
      </c>
      <c r="U335" s="4" t="s">
        <v>1579</v>
      </c>
    </row>
    <row r="336">
      <c r="A336" s="4" t="s">
        <v>1580</v>
      </c>
      <c r="B336" s="42">
        <v>45345.65518125</v>
      </c>
      <c r="C336" s="9" t="s">
        <v>1262</v>
      </c>
      <c r="D336" s="9" t="s">
        <v>27</v>
      </c>
      <c r="E336" s="4" t="s">
        <v>1581</v>
      </c>
      <c r="G336" s="4">
        <v>9.31330735E9</v>
      </c>
      <c r="H336" s="4" t="s">
        <v>44</v>
      </c>
      <c r="M336" s="33" t="s">
        <v>1582</v>
      </c>
      <c r="Q336" s="4">
        <v>0.0</v>
      </c>
      <c r="R336" s="4" t="s">
        <v>1583</v>
      </c>
      <c r="S336" s="6">
        <v>45345.0</v>
      </c>
      <c r="T336" s="4" t="s">
        <v>40</v>
      </c>
      <c r="U336" s="4" t="s">
        <v>1583</v>
      </c>
    </row>
    <row r="337">
      <c r="A337" s="4" t="s">
        <v>1584</v>
      </c>
      <c r="B337" s="42">
        <v>45345.65648445602</v>
      </c>
      <c r="C337" s="9" t="s">
        <v>1262</v>
      </c>
      <c r="D337" s="9" t="s">
        <v>27</v>
      </c>
      <c r="E337" s="4" t="s">
        <v>1585</v>
      </c>
      <c r="G337" s="4">
        <v>9.810064863E9</v>
      </c>
      <c r="H337" s="4" t="s">
        <v>44</v>
      </c>
      <c r="M337" s="33" t="s">
        <v>1586</v>
      </c>
      <c r="Q337" s="4">
        <v>0.0</v>
      </c>
      <c r="R337" s="4" t="s">
        <v>1587</v>
      </c>
      <c r="S337" s="6">
        <v>45345.0</v>
      </c>
      <c r="T337" s="4" t="s">
        <v>40</v>
      </c>
      <c r="U337" s="4" t="s">
        <v>1587</v>
      </c>
    </row>
    <row r="338">
      <c r="A338" s="4" t="s">
        <v>1588</v>
      </c>
      <c r="B338" s="42">
        <v>45345.65834234953</v>
      </c>
      <c r="C338" s="9" t="s">
        <v>1262</v>
      </c>
      <c r="D338" s="9" t="s">
        <v>27</v>
      </c>
      <c r="E338" s="4" t="s">
        <v>1589</v>
      </c>
      <c r="G338" s="4">
        <v>8.608858608E9</v>
      </c>
      <c r="H338" s="4" t="s">
        <v>44</v>
      </c>
      <c r="M338" s="33" t="s">
        <v>1590</v>
      </c>
      <c r="Q338" s="4">
        <v>0.0</v>
      </c>
      <c r="R338" s="4" t="s">
        <v>1591</v>
      </c>
      <c r="S338" s="6">
        <v>45345.0</v>
      </c>
      <c r="T338" s="4" t="s">
        <v>40</v>
      </c>
      <c r="U338" s="4" t="s">
        <v>1591</v>
      </c>
    </row>
    <row r="339">
      <c r="A339" s="4" t="s">
        <v>1592</v>
      </c>
      <c r="B339" s="42">
        <v>45346.72847768519</v>
      </c>
      <c r="C339" s="9" t="s">
        <v>1262</v>
      </c>
      <c r="D339" s="9" t="s">
        <v>27</v>
      </c>
      <c r="E339" s="4" t="s">
        <v>1593</v>
      </c>
      <c r="G339" s="4">
        <v>9.999920625E9</v>
      </c>
      <c r="H339" s="4" t="s">
        <v>1077</v>
      </c>
      <c r="M339" s="33" t="s">
        <v>1594</v>
      </c>
      <c r="Q339" s="4">
        <v>0.0</v>
      </c>
      <c r="R339" s="4" t="s">
        <v>1595</v>
      </c>
      <c r="S339" s="6">
        <v>45346.0</v>
      </c>
      <c r="T339" s="4" t="s">
        <v>40</v>
      </c>
      <c r="U339" s="4" t="s">
        <v>1595</v>
      </c>
    </row>
    <row r="340">
      <c r="A340" s="4" t="s">
        <v>1596</v>
      </c>
      <c r="B340" s="42">
        <v>45346.73046989583</v>
      </c>
      <c r="C340" s="9" t="s">
        <v>1262</v>
      </c>
      <c r="D340" s="9" t="s">
        <v>27</v>
      </c>
      <c r="E340" s="4" t="s">
        <v>1316</v>
      </c>
      <c r="G340" s="4">
        <v>9.818108191E9</v>
      </c>
      <c r="H340" s="4" t="s">
        <v>1077</v>
      </c>
      <c r="M340" s="33" t="s">
        <v>1597</v>
      </c>
      <c r="Q340" s="4">
        <v>1.0</v>
      </c>
      <c r="R340" s="4" t="s">
        <v>1598</v>
      </c>
      <c r="S340" s="6">
        <v>45346.0</v>
      </c>
      <c r="T340" s="4" t="s">
        <v>40</v>
      </c>
      <c r="U340" s="4" t="s">
        <v>1598</v>
      </c>
    </row>
    <row r="341">
      <c r="A341" s="4" t="s">
        <v>1599</v>
      </c>
      <c r="B341" s="42">
        <v>45348.561986712964</v>
      </c>
      <c r="C341" s="9" t="s">
        <v>1262</v>
      </c>
      <c r="D341" s="9" t="s">
        <v>27</v>
      </c>
      <c r="E341" s="4" t="s">
        <v>1271</v>
      </c>
      <c r="G341" s="4">
        <v>9.811270464E9</v>
      </c>
      <c r="H341" s="4" t="s">
        <v>1077</v>
      </c>
      <c r="M341" s="33" t="s">
        <v>1600</v>
      </c>
      <c r="Q341" s="4">
        <v>0.0</v>
      </c>
      <c r="R341" s="4" t="s">
        <v>1601</v>
      </c>
      <c r="S341" s="6">
        <v>45348.0</v>
      </c>
      <c r="T341" s="4" t="s">
        <v>40</v>
      </c>
      <c r="U341" s="4" t="s">
        <v>1601</v>
      </c>
    </row>
    <row r="342">
      <c r="A342" s="4" t="s">
        <v>1602</v>
      </c>
      <c r="B342" s="42">
        <v>45349.50873829861</v>
      </c>
      <c r="C342" s="9" t="s">
        <v>1262</v>
      </c>
      <c r="D342" s="9" t="s">
        <v>27</v>
      </c>
      <c r="E342" s="4" t="s">
        <v>1479</v>
      </c>
      <c r="G342" s="4">
        <v>8.800686965E9</v>
      </c>
      <c r="H342" s="4" t="s">
        <v>1077</v>
      </c>
      <c r="M342" s="33" t="s">
        <v>1603</v>
      </c>
      <c r="Q342" s="4">
        <v>0.0</v>
      </c>
      <c r="R342" s="4" t="s">
        <v>1604</v>
      </c>
      <c r="S342" s="6">
        <v>45349.0</v>
      </c>
      <c r="T342" s="4" t="s">
        <v>40</v>
      </c>
      <c r="U342" s="4" t="s">
        <v>1604</v>
      </c>
    </row>
    <row r="343">
      <c r="A343" s="4" t="s">
        <v>1605</v>
      </c>
      <c r="B343" s="42">
        <v>45349.52966048611</v>
      </c>
      <c r="C343" s="9" t="s">
        <v>1262</v>
      </c>
      <c r="D343" s="9" t="s">
        <v>27</v>
      </c>
      <c r="E343" s="4" t="s">
        <v>1309</v>
      </c>
      <c r="G343" s="4">
        <v>9.711994244E9</v>
      </c>
      <c r="H343" s="4" t="s">
        <v>1077</v>
      </c>
      <c r="M343" s="33" t="s">
        <v>1606</v>
      </c>
      <c r="Q343" s="4">
        <v>0.0</v>
      </c>
      <c r="R343" s="4" t="s">
        <v>1607</v>
      </c>
      <c r="S343" s="6">
        <v>45349.0</v>
      </c>
      <c r="T343" s="4" t="s">
        <v>40</v>
      </c>
      <c r="U343" s="4" t="s">
        <v>1607</v>
      </c>
    </row>
    <row r="344">
      <c r="A344" s="4" t="s">
        <v>1608</v>
      </c>
      <c r="B344" s="40">
        <v>45381.735217951384</v>
      </c>
      <c r="C344" s="9" t="s">
        <v>160</v>
      </c>
      <c r="D344" s="9" t="s">
        <v>147</v>
      </c>
      <c r="N344" s="9" t="s">
        <v>1609</v>
      </c>
      <c r="O344" s="9" t="s">
        <v>287</v>
      </c>
      <c r="Q344" s="4">
        <v>0.0</v>
      </c>
      <c r="R344" s="4" t="s">
        <v>1609</v>
      </c>
      <c r="S344" s="4">
        <v>45381.0</v>
      </c>
      <c r="T344" s="4">
        <v>1.0</v>
      </c>
      <c r="U344" s="4"/>
    </row>
    <row r="345">
      <c r="A345" s="4" t="s">
        <v>1610</v>
      </c>
      <c r="B345" s="40">
        <v>45383.580563344905</v>
      </c>
      <c r="C345" s="9" t="s">
        <v>568</v>
      </c>
      <c r="D345" s="9" t="s">
        <v>27</v>
      </c>
      <c r="E345" s="9" t="s">
        <v>1611</v>
      </c>
      <c r="F345" s="9" t="s">
        <v>1612</v>
      </c>
      <c r="G345" s="9">
        <v>9.758039685E9</v>
      </c>
      <c r="H345" s="9" t="s">
        <v>1027</v>
      </c>
      <c r="I345" s="9" t="s">
        <v>1613</v>
      </c>
      <c r="J345" s="9">
        <v>201308.0</v>
      </c>
      <c r="K345" s="36" t="s">
        <v>1614</v>
      </c>
      <c r="L345" s="9" t="s">
        <v>235</v>
      </c>
      <c r="M345" s="9" t="s">
        <v>1615</v>
      </c>
      <c r="Q345" s="4">
        <v>0.0</v>
      </c>
      <c r="R345" s="4" t="s">
        <v>1616</v>
      </c>
      <c r="S345" s="4">
        <v>45383.0</v>
      </c>
      <c r="T345" s="4">
        <v>1.0</v>
      </c>
      <c r="U345" s="4" t="s">
        <v>1616</v>
      </c>
    </row>
    <row r="346">
      <c r="A346" s="4" t="s">
        <v>1617</v>
      </c>
      <c r="B346" s="40">
        <v>45383.59765081019</v>
      </c>
      <c r="C346" s="9" t="s">
        <v>722</v>
      </c>
      <c r="D346" s="9" t="s">
        <v>27</v>
      </c>
      <c r="E346" s="9" t="s">
        <v>1618</v>
      </c>
      <c r="F346" s="9" t="s">
        <v>1619</v>
      </c>
      <c r="G346" s="9">
        <v>9.654901562E9</v>
      </c>
      <c r="H346" s="9" t="s">
        <v>1027</v>
      </c>
      <c r="I346" s="9" t="s">
        <v>1620</v>
      </c>
      <c r="J346" s="9">
        <v>201310.0</v>
      </c>
      <c r="K346" s="36" t="s">
        <v>1621</v>
      </c>
      <c r="L346" s="9" t="s">
        <v>165</v>
      </c>
      <c r="M346" s="9" t="s">
        <v>1622</v>
      </c>
      <c r="Q346" s="4">
        <v>0.0</v>
      </c>
      <c r="R346" s="4" t="s">
        <v>1623</v>
      </c>
      <c r="S346" s="4">
        <v>45383.0</v>
      </c>
      <c r="T346" s="4">
        <v>1.0</v>
      </c>
      <c r="U346" s="4" t="s">
        <v>1623</v>
      </c>
    </row>
    <row r="347">
      <c r="A347" s="4" t="s">
        <v>1624</v>
      </c>
      <c r="B347" s="40">
        <v>45383.61187020833</v>
      </c>
      <c r="C347" s="9" t="s">
        <v>568</v>
      </c>
      <c r="D347" s="9" t="s">
        <v>27</v>
      </c>
      <c r="E347" s="9" t="s">
        <v>1625</v>
      </c>
      <c r="F347" s="9" t="s">
        <v>1626</v>
      </c>
      <c r="G347" s="9">
        <v>9.760139493E9</v>
      </c>
      <c r="H347" s="9" t="s">
        <v>1027</v>
      </c>
      <c r="I347" s="9" t="s">
        <v>1627</v>
      </c>
      <c r="J347" s="9">
        <v>201310.0</v>
      </c>
      <c r="K347" s="36" t="s">
        <v>1628</v>
      </c>
      <c r="L347" s="9" t="s">
        <v>235</v>
      </c>
      <c r="M347" s="9" t="s">
        <v>1629</v>
      </c>
      <c r="Q347" s="4">
        <v>0.0</v>
      </c>
      <c r="R347" s="4" t="s">
        <v>1630</v>
      </c>
      <c r="S347" s="4">
        <v>45383.0</v>
      </c>
      <c r="T347" s="4">
        <v>1.0</v>
      </c>
      <c r="U347" s="4" t="s">
        <v>1630</v>
      </c>
    </row>
    <row r="348">
      <c r="A348" s="4" t="s">
        <v>1631</v>
      </c>
      <c r="B348" s="40">
        <v>45383.690955046295</v>
      </c>
      <c r="C348" s="9" t="s">
        <v>568</v>
      </c>
      <c r="D348" s="9" t="s">
        <v>147</v>
      </c>
      <c r="N348" s="9" t="s">
        <v>1632</v>
      </c>
      <c r="O348" s="9" t="s">
        <v>1027</v>
      </c>
      <c r="Q348" s="4">
        <v>0.0</v>
      </c>
      <c r="R348" s="4" t="s">
        <v>1632</v>
      </c>
      <c r="S348" s="4">
        <v>45383.0</v>
      </c>
      <c r="T348" s="4">
        <v>1.0</v>
      </c>
      <c r="U348" s="4"/>
    </row>
    <row r="349">
      <c r="A349" s="4" t="s">
        <v>1633</v>
      </c>
      <c r="B349" s="40">
        <v>45383.73530327546</v>
      </c>
      <c r="C349" s="9" t="s">
        <v>722</v>
      </c>
      <c r="D349" s="9" t="s">
        <v>147</v>
      </c>
      <c r="N349" s="9" t="s">
        <v>1634</v>
      </c>
      <c r="O349" s="9" t="s">
        <v>1635</v>
      </c>
      <c r="Q349" s="4">
        <v>0.0</v>
      </c>
      <c r="R349" s="4" t="s">
        <v>1634</v>
      </c>
      <c r="S349" s="4">
        <v>45383.0</v>
      </c>
      <c r="T349" s="4">
        <v>1.0</v>
      </c>
      <c r="U349" s="4"/>
    </row>
    <row r="350">
      <c r="A350" s="4" t="s">
        <v>1636</v>
      </c>
      <c r="B350" s="40">
        <v>45384.5391825463</v>
      </c>
      <c r="C350" s="9" t="s">
        <v>722</v>
      </c>
      <c r="D350" s="9" t="s">
        <v>27</v>
      </c>
      <c r="E350" s="9" t="s">
        <v>1637</v>
      </c>
      <c r="F350" s="9" t="s">
        <v>1638</v>
      </c>
      <c r="G350" s="9">
        <v>9.911711934E9</v>
      </c>
      <c r="H350" s="9" t="s">
        <v>291</v>
      </c>
      <c r="I350" s="9" t="s">
        <v>1639</v>
      </c>
      <c r="J350" s="9">
        <v>201002.0</v>
      </c>
      <c r="K350" s="36" t="s">
        <v>1640</v>
      </c>
      <c r="L350" s="9" t="s">
        <v>165</v>
      </c>
      <c r="M350" s="9" t="s">
        <v>807</v>
      </c>
      <c r="Q350" s="4">
        <v>0.0</v>
      </c>
      <c r="R350" s="4" t="s">
        <v>1641</v>
      </c>
      <c r="S350" s="4">
        <v>45384.0</v>
      </c>
      <c r="T350" s="4">
        <v>1.0</v>
      </c>
      <c r="U350" s="4" t="s">
        <v>1641</v>
      </c>
    </row>
    <row r="351">
      <c r="A351" s="4" t="s">
        <v>1642</v>
      </c>
      <c r="B351" s="40">
        <v>45384.561675289355</v>
      </c>
      <c r="C351" s="9" t="s">
        <v>568</v>
      </c>
      <c r="D351" s="9" t="s">
        <v>27</v>
      </c>
      <c r="E351" s="9" t="s">
        <v>1643</v>
      </c>
      <c r="F351" s="9" t="s">
        <v>1644</v>
      </c>
      <c r="G351" s="9">
        <v>9.999990405E9</v>
      </c>
      <c r="H351" s="9" t="s">
        <v>291</v>
      </c>
      <c r="I351" s="9" t="s">
        <v>1645</v>
      </c>
      <c r="J351" s="9">
        <v>201002.0</v>
      </c>
      <c r="K351" s="36" t="s">
        <v>1646</v>
      </c>
      <c r="L351" s="9" t="s">
        <v>165</v>
      </c>
      <c r="M351" s="9" t="s">
        <v>1647</v>
      </c>
      <c r="Q351" s="4">
        <v>0.0</v>
      </c>
      <c r="R351" s="4" t="s">
        <v>1648</v>
      </c>
      <c r="S351" s="4">
        <v>45384.0</v>
      </c>
      <c r="T351" s="4">
        <v>1.0</v>
      </c>
      <c r="U351" s="4" t="s">
        <v>1648</v>
      </c>
    </row>
    <row r="352">
      <c r="A352" s="4" t="s">
        <v>1649</v>
      </c>
      <c r="B352" s="40">
        <v>45384.5811340625</v>
      </c>
      <c r="C352" s="9" t="s">
        <v>722</v>
      </c>
      <c r="D352" s="9" t="s">
        <v>27</v>
      </c>
      <c r="E352" s="9" t="s">
        <v>1650</v>
      </c>
      <c r="F352" s="9" t="s">
        <v>712</v>
      </c>
      <c r="G352" s="9">
        <v>9.2052941E9</v>
      </c>
      <c r="H352" s="9" t="s">
        <v>291</v>
      </c>
      <c r="I352" s="9" t="s">
        <v>1651</v>
      </c>
      <c r="J352" s="9">
        <v>201002.0</v>
      </c>
      <c r="K352" s="36" t="s">
        <v>1652</v>
      </c>
      <c r="L352" s="9" t="s">
        <v>165</v>
      </c>
      <c r="M352" s="9" t="s">
        <v>1653</v>
      </c>
      <c r="Q352" s="4">
        <v>0.0</v>
      </c>
      <c r="R352" s="4" t="s">
        <v>1654</v>
      </c>
      <c r="S352" s="4">
        <v>45384.0</v>
      </c>
      <c r="T352" s="4">
        <v>1.0</v>
      </c>
      <c r="U352" s="4" t="s">
        <v>1654</v>
      </c>
    </row>
    <row r="353">
      <c r="A353" s="4" t="s">
        <v>1655</v>
      </c>
      <c r="B353" s="40">
        <v>45384.59106229167</v>
      </c>
      <c r="C353" s="9" t="s">
        <v>568</v>
      </c>
      <c r="D353" s="9" t="s">
        <v>147</v>
      </c>
      <c r="N353" s="9" t="s">
        <v>1656</v>
      </c>
      <c r="O353" s="9" t="s">
        <v>1135</v>
      </c>
      <c r="Q353" s="4">
        <v>0.0</v>
      </c>
      <c r="R353" s="4" t="s">
        <v>1656</v>
      </c>
      <c r="S353" s="4">
        <v>45384.0</v>
      </c>
      <c r="T353" s="4">
        <v>1.0</v>
      </c>
      <c r="U353" s="4"/>
    </row>
    <row r="354">
      <c r="A354" s="4" t="s">
        <v>1657</v>
      </c>
      <c r="B354" s="40">
        <v>45384.59426725694</v>
      </c>
      <c r="C354" s="9" t="s">
        <v>722</v>
      </c>
      <c r="D354" s="9" t="s">
        <v>27</v>
      </c>
      <c r="E354" s="9" t="s">
        <v>1658</v>
      </c>
      <c r="F354" s="9" t="s">
        <v>332</v>
      </c>
      <c r="G354" s="9">
        <v>9.999747884E9</v>
      </c>
      <c r="H354" s="9" t="s">
        <v>291</v>
      </c>
      <c r="I354" s="9" t="s">
        <v>1135</v>
      </c>
      <c r="J354" s="9">
        <v>201001.0</v>
      </c>
      <c r="K354" s="36" t="s">
        <v>1659</v>
      </c>
      <c r="L354" s="9" t="s">
        <v>165</v>
      </c>
      <c r="M354" s="9" t="s">
        <v>1660</v>
      </c>
      <c r="Q354" s="4">
        <v>0.0</v>
      </c>
      <c r="R354" s="4" t="s">
        <v>1661</v>
      </c>
      <c r="S354" s="4">
        <v>45384.0</v>
      </c>
      <c r="T354" s="4">
        <v>1.0</v>
      </c>
      <c r="U354" s="4" t="s">
        <v>1661</v>
      </c>
    </row>
    <row r="355">
      <c r="A355" s="4" t="s">
        <v>1662</v>
      </c>
      <c r="B355" s="40">
        <v>45384.61029728009</v>
      </c>
      <c r="C355" s="9" t="s">
        <v>568</v>
      </c>
      <c r="D355" s="9" t="s">
        <v>147</v>
      </c>
      <c r="N355" s="9" t="s">
        <v>1663</v>
      </c>
      <c r="O355" s="9" t="s">
        <v>1135</v>
      </c>
      <c r="Q355" s="4">
        <v>0.0</v>
      </c>
      <c r="R355" s="4" t="s">
        <v>1663</v>
      </c>
      <c r="S355" s="4">
        <v>45384.0</v>
      </c>
      <c r="T355" s="4">
        <v>1.0</v>
      </c>
      <c r="U355" s="4"/>
    </row>
    <row r="356">
      <c r="A356" s="4" t="s">
        <v>1664</v>
      </c>
      <c r="B356" s="40">
        <v>45384.61370113426</v>
      </c>
      <c r="C356" s="9" t="s">
        <v>722</v>
      </c>
      <c r="D356" s="9" t="s">
        <v>147</v>
      </c>
      <c r="N356" s="9" t="s">
        <v>1665</v>
      </c>
      <c r="O356" s="9" t="s">
        <v>1666</v>
      </c>
      <c r="Q356" s="4">
        <v>0.0</v>
      </c>
      <c r="R356" s="4" t="s">
        <v>1665</v>
      </c>
      <c r="S356" s="4">
        <v>45384.0</v>
      </c>
      <c r="T356" s="4">
        <v>1.0</v>
      </c>
      <c r="U356" s="4"/>
    </row>
    <row r="357">
      <c r="A357" s="4" t="s">
        <v>1667</v>
      </c>
      <c r="B357" s="40">
        <v>45384.61780275463</v>
      </c>
      <c r="C357" s="9" t="s">
        <v>568</v>
      </c>
      <c r="D357" s="9" t="s">
        <v>147</v>
      </c>
      <c r="N357" s="9" t="s">
        <v>1668</v>
      </c>
      <c r="O357" s="9" t="s">
        <v>1669</v>
      </c>
      <c r="Q357" s="4">
        <v>0.0</v>
      </c>
      <c r="R357" s="4" t="s">
        <v>1668</v>
      </c>
      <c r="S357" s="4">
        <v>45384.0</v>
      </c>
      <c r="T357" s="4">
        <v>1.0</v>
      </c>
      <c r="U357" s="4"/>
    </row>
    <row r="358">
      <c r="A358" s="4" t="s">
        <v>1670</v>
      </c>
      <c r="B358" s="40">
        <v>45384.618001319446</v>
      </c>
      <c r="C358" s="9" t="s">
        <v>1671</v>
      </c>
      <c r="D358" s="9" t="s">
        <v>27</v>
      </c>
      <c r="E358" s="9" t="s">
        <v>1672</v>
      </c>
      <c r="F358" s="9" t="s">
        <v>1673</v>
      </c>
      <c r="G358" s="9">
        <v>9.818108191E9</v>
      </c>
      <c r="H358" s="9" t="s">
        <v>1077</v>
      </c>
      <c r="I358" s="9" t="s">
        <v>1674</v>
      </c>
      <c r="J358" s="9">
        <v>122001.0</v>
      </c>
      <c r="K358" s="36" t="s">
        <v>1675</v>
      </c>
      <c r="L358" s="9" t="s">
        <v>266</v>
      </c>
      <c r="M358" s="9" t="s">
        <v>1676</v>
      </c>
      <c r="Q358" s="4">
        <v>0.0</v>
      </c>
      <c r="R358" s="4" t="s">
        <v>1677</v>
      </c>
      <c r="S358" s="4">
        <v>45384.0</v>
      </c>
      <c r="T358" s="4">
        <v>1.0</v>
      </c>
      <c r="U358" s="4" t="s">
        <v>1677</v>
      </c>
    </row>
    <row r="359">
      <c r="A359" s="4" t="s">
        <v>1678</v>
      </c>
      <c r="B359" s="40">
        <v>45384.62979726851</v>
      </c>
      <c r="C359" s="9" t="s">
        <v>722</v>
      </c>
      <c r="D359" s="9" t="s">
        <v>27</v>
      </c>
      <c r="E359" s="9" t="s">
        <v>1679</v>
      </c>
      <c r="F359" s="9" t="s">
        <v>1680</v>
      </c>
      <c r="G359" s="9">
        <v>9.811500547E9</v>
      </c>
      <c r="H359" s="9" t="s">
        <v>291</v>
      </c>
      <c r="I359" s="9" t="s">
        <v>1681</v>
      </c>
      <c r="J359" s="9">
        <v>201002.0</v>
      </c>
      <c r="K359" s="36" t="s">
        <v>1682</v>
      </c>
      <c r="L359" s="9" t="s">
        <v>235</v>
      </c>
      <c r="M359" s="9" t="s">
        <v>807</v>
      </c>
      <c r="Q359" s="4">
        <v>0.0</v>
      </c>
      <c r="R359" s="4" t="s">
        <v>1683</v>
      </c>
      <c r="S359" s="4">
        <v>45384.0</v>
      </c>
      <c r="T359" s="4">
        <v>1.0</v>
      </c>
      <c r="U359" s="4" t="s">
        <v>1683</v>
      </c>
    </row>
    <row r="360">
      <c r="A360" s="4" t="s">
        <v>1684</v>
      </c>
      <c r="B360" s="40">
        <v>45384.69724255787</v>
      </c>
      <c r="C360" s="9" t="s">
        <v>722</v>
      </c>
      <c r="D360" s="9" t="s">
        <v>147</v>
      </c>
      <c r="N360" s="9" t="s">
        <v>1685</v>
      </c>
      <c r="O360" s="9" t="s">
        <v>1686</v>
      </c>
      <c r="Q360" s="4">
        <v>0.0</v>
      </c>
      <c r="R360" s="4" t="s">
        <v>1685</v>
      </c>
      <c r="S360" s="4">
        <v>45384.0</v>
      </c>
      <c r="T360" s="4">
        <v>1.0</v>
      </c>
      <c r="U360" s="4"/>
    </row>
    <row r="361">
      <c r="A361" s="4" t="s">
        <v>1687</v>
      </c>
      <c r="B361" s="40">
        <v>45384.73475853009</v>
      </c>
      <c r="C361" s="9" t="s">
        <v>568</v>
      </c>
      <c r="D361" s="9" t="s">
        <v>147</v>
      </c>
      <c r="N361" s="9" t="s">
        <v>1688</v>
      </c>
      <c r="O361" s="9" t="s">
        <v>1013</v>
      </c>
      <c r="Q361" s="4">
        <v>0.0</v>
      </c>
      <c r="R361" s="4" t="s">
        <v>1688</v>
      </c>
      <c r="S361" s="4">
        <v>45384.0</v>
      </c>
      <c r="T361" s="4">
        <v>1.0</v>
      </c>
      <c r="U361" s="4"/>
    </row>
    <row r="362">
      <c r="A362" s="4" t="s">
        <v>1689</v>
      </c>
      <c r="B362" s="40">
        <v>45384.736557337965</v>
      </c>
      <c r="C362" s="9" t="s">
        <v>722</v>
      </c>
      <c r="D362" s="9" t="s">
        <v>27</v>
      </c>
      <c r="E362" s="9" t="s">
        <v>1690</v>
      </c>
      <c r="F362" s="9" t="s">
        <v>1691</v>
      </c>
      <c r="G362" s="9">
        <v>9.65494338E9</v>
      </c>
      <c r="H362" s="9" t="s">
        <v>291</v>
      </c>
      <c r="I362" s="9" t="s">
        <v>1692</v>
      </c>
      <c r="J362" s="9">
        <v>201001.0</v>
      </c>
      <c r="K362" s="36" t="s">
        <v>1693</v>
      </c>
      <c r="L362" s="9" t="s">
        <v>165</v>
      </c>
      <c r="M362" s="9" t="s">
        <v>1694</v>
      </c>
      <c r="Q362" s="4">
        <v>0.0</v>
      </c>
      <c r="R362" s="4" t="s">
        <v>1695</v>
      </c>
      <c r="S362" s="4">
        <v>45384.0</v>
      </c>
      <c r="T362" s="4">
        <v>1.0</v>
      </c>
      <c r="U362" s="4" t="s">
        <v>1695</v>
      </c>
    </row>
    <row r="363">
      <c r="A363" s="4" t="s">
        <v>1696</v>
      </c>
      <c r="B363" s="40">
        <v>45384.77251435185</v>
      </c>
      <c r="C363" s="9" t="s">
        <v>568</v>
      </c>
      <c r="D363" s="9" t="s">
        <v>147</v>
      </c>
      <c r="N363" s="9" t="s">
        <v>1697</v>
      </c>
      <c r="O363" s="9" t="s">
        <v>1698</v>
      </c>
      <c r="Q363" s="4">
        <v>0.0</v>
      </c>
      <c r="R363" s="4" t="s">
        <v>1697</v>
      </c>
      <c r="S363" s="4">
        <v>45384.0</v>
      </c>
      <c r="T363" s="4">
        <v>1.0</v>
      </c>
      <c r="U363" s="4"/>
    </row>
    <row r="364">
      <c r="A364" s="4" t="s">
        <v>1699</v>
      </c>
      <c r="B364" s="40">
        <v>45385.4590666088</v>
      </c>
      <c r="C364" s="9" t="s">
        <v>160</v>
      </c>
      <c r="D364" s="9" t="s">
        <v>27</v>
      </c>
      <c r="E364" s="9" t="s">
        <v>1700</v>
      </c>
      <c r="F364" s="9" t="s">
        <v>1638</v>
      </c>
      <c r="G364" s="9">
        <v>7.678326056E9</v>
      </c>
      <c r="H364" s="9" t="s">
        <v>44</v>
      </c>
      <c r="I364" s="9" t="s">
        <v>287</v>
      </c>
      <c r="J364" s="9">
        <v>110059.0</v>
      </c>
      <c r="K364" s="36" t="s">
        <v>1701</v>
      </c>
      <c r="L364" s="9" t="s">
        <v>266</v>
      </c>
      <c r="M364" s="9" t="s">
        <v>1702</v>
      </c>
      <c r="Q364" s="4">
        <v>1.0</v>
      </c>
      <c r="R364" s="4" t="s">
        <v>1703</v>
      </c>
      <c r="S364" s="4">
        <v>45385.0</v>
      </c>
      <c r="T364" s="4">
        <v>1.0</v>
      </c>
      <c r="U364" s="4" t="s">
        <v>1703</v>
      </c>
    </row>
    <row r="365">
      <c r="A365" s="4" t="s">
        <v>1704</v>
      </c>
      <c r="B365" s="40">
        <v>45385.5380478125</v>
      </c>
      <c r="C365" s="9" t="s">
        <v>160</v>
      </c>
      <c r="D365" s="9" t="s">
        <v>27</v>
      </c>
      <c r="E365" s="9" t="s">
        <v>1705</v>
      </c>
      <c r="F365" s="9" t="s">
        <v>1706</v>
      </c>
      <c r="G365" s="9">
        <v>9.89921707E9</v>
      </c>
      <c r="H365" s="9" t="s">
        <v>44</v>
      </c>
      <c r="I365" s="9" t="s">
        <v>163</v>
      </c>
      <c r="J365" s="9">
        <v>110085.0</v>
      </c>
      <c r="K365" s="36" t="s">
        <v>1707</v>
      </c>
      <c r="L365" s="9" t="s">
        <v>165</v>
      </c>
      <c r="M365" s="9" t="s">
        <v>904</v>
      </c>
      <c r="Q365" s="4">
        <v>1.0</v>
      </c>
      <c r="R365" s="4" t="s">
        <v>1708</v>
      </c>
      <c r="S365" s="4">
        <v>45385.0</v>
      </c>
      <c r="T365" s="4">
        <v>1.0</v>
      </c>
      <c r="U365" s="4" t="s">
        <v>1708</v>
      </c>
    </row>
    <row r="366">
      <c r="A366" s="4" t="s">
        <v>1709</v>
      </c>
      <c r="B366" s="40">
        <v>45385.54943520833</v>
      </c>
      <c r="C366" s="9" t="s">
        <v>160</v>
      </c>
      <c r="D366" s="9" t="s">
        <v>147</v>
      </c>
      <c r="N366" s="9" t="s">
        <v>1710</v>
      </c>
      <c r="O366" s="9" t="s">
        <v>163</v>
      </c>
      <c r="Q366" s="4">
        <v>0.0</v>
      </c>
      <c r="R366" s="4" t="s">
        <v>1710</v>
      </c>
      <c r="S366" s="4">
        <v>45385.0</v>
      </c>
      <c r="T366" s="4">
        <v>1.0</v>
      </c>
      <c r="U366" s="4"/>
    </row>
    <row r="367">
      <c r="A367" s="4" t="s">
        <v>1711</v>
      </c>
      <c r="B367" s="40">
        <v>45385.557523043986</v>
      </c>
      <c r="C367" s="9" t="s">
        <v>1671</v>
      </c>
      <c r="D367" s="9" t="s">
        <v>27</v>
      </c>
      <c r="E367" s="9" t="s">
        <v>1712</v>
      </c>
      <c r="F367" s="9" t="s">
        <v>1713</v>
      </c>
      <c r="G367" s="9">
        <v>9.821001172E9</v>
      </c>
      <c r="H367" s="9" t="s">
        <v>1077</v>
      </c>
      <c r="I367" s="9" t="s">
        <v>1714</v>
      </c>
      <c r="J367" s="9">
        <v>122001.0</v>
      </c>
      <c r="K367" s="36" t="s">
        <v>1715</v>
      </c>
      <c r="L367" s="9" t="s">
        <v>266</v>
      </c>
      <c r="M367" s="9" t="s">
        <v>1676</v>
      </c>
      <c r="Q367" s="4">
        <v>1.0</v>
      </c>
      <c r="R367" s="4" t="s">
        <v>1716</v>
      </c>
      <c r="S367" s="4">
        <v>45385.0</v>
      </c>
      <c r="T367" s="4">
        <v>1.0</v>
      </c>
      <c r="U367" s="4" t="s">
        <v>1716</v>
      </c>
    </row>
    <row r="368">
      <c r="A368" s="4" t="s">
        <v>1717</v>
      </c>
      <c r="B368" s="40">
        <v>45385.57969413194</v>
      </c>
      <c r="C368" s="9" t="s">
        <v>568</v>
      </c>
      <c r="D368" s="9" t="s">
        <v>27</v>
      </c>
      <c r="E368" s="9" t="s">
        <v>1718</v>
      </c>
      <c r="F368" s="9" t="s">
        <v>700</v>
      </c>
      <c r="G368" s="9">
        <v>9.213260826E9</v>
      </c>
      <c r="H368" s="9" t="s">
        <v>44</v>
      </c>
      <c r="I368" s="9" t="s">
        <v>1719</v>
      </c>
      <c r="J368" s="9">
        <v>110031.0</v>
      </c>
      <c r="K368" s="36" t="s">
        <v>1720</v>
      </c>
      <c r="L368" s="9" t="s">
        <v>165</v>
      </c>
      <c r="M368" s="9" t="s">
        <v>1721</v>
      </c>
      <c r="Q368" s="4">
        <v>0.0</v>
      </c>
      <c r="R368" s="4" t="s">
        <v>1722</v>
      </c>
      <c r="S368" s="4">
        <v>45385.0</v>
      </c>
      <c r="T368" s="4">
        <v>1.0</v>
      </c>
      <c r="U368" s="4" t="s">
        <v>1722</v>
      </c>
    </row>
    <row r="369">
      <c r="A369" s="4" t="s">
        <v>1723</v>
      </c>
      <c r="B369" s="40">
        <v>45385.58659435185</v>
      </c>
      <c r="C369" s="9" t="s">
        <v>568</v>
      </c>
      <c r="D369" s="9" t="s">
        <v>27</v>
      </c>
      <c r="E369" s="9" t="s">
        <v>1724</v>
      </c>
      <c r="F369" s="9" t="s">
        <v>1725</v>
      </c>
      <c r="G369" s="9">
        <v>9.811756465E9</v>
      </c>
      <c r="H369" s="9" t="s">
        <v>44</v>
      </c>
      <c r="I369" s="9" t="s">
        <v>1719</v>
      </c>
      <c r="J369" s="9">
        <v>110031.0</v>
      </c>
      <c r="K369" s="36" t="s">
        <v>1726</v>
      </c>
      <c r="L369" s="9" t="s">
        <v>165</v>
      </c>
      <c r="M369" s="9" t="s">
        <v>1727</v>
      </c>
      <c r="Q369" s="4">
        <v>0.0</v>
      </c>
      <c r="R369" s="4" t="s">
        <v>1728</v>
      </c>
      <c r="S369" s="4">
        <v>45385.0</v>
      </c>
      <c r="T369" s="4">
        <v>1.0</v>
      </c>
      <c r="U369" s="4" t="s">
        <v>1728</v>
      </c>
    </row>
    <row r="370">
      <c r="A370" s="4" t="s">
        <v>1729</v>
      </c>
      <c r="B370" s="40">
        <v>45385.60686925926</v>
      </c>
      <c r="C370" s="9" t="s">
        <v>722</v>
      </c>
      <c r="D370" s="9" t="s">
        <v>27</v>
      </c>
      <c r="E370" s="9" t="s">
        <v>1730</v>
      </c>
      <c r="F370" s="9" t="s">
        <v>1731</v>
      </c>
      <c r="G370" s="9">
        <v>9.999724546E9</v>
      </c>
      <c r="H370" s="9" t="s">
        <v>44</v>
      </c>
      <c r="I370" s="9" t="s">
        <v>1732</v>
      </c>
      <c r="J370" s="9">
        <v>110031.0</v>
      </c>
      <c r="K370" s="36" t="s">
        <v>1733</v>
      </c>
      <c r="L370" s="9" t="s">
        <v>165</v>
      </c>
      <c r="M370" s="9" t="s">
        <v>1734</v>
      </c>
      <c r="Q370" s="4">
        <v>0.0</v>
      </c>
      <c r="R370" s="4" t="s">
        <v>1735</v>
      </c>
      <c r="S370" s="4">
        <v>45385.0</v>
      </c>
      <c r="T370" s="4">
        <v>1.0</v>
      </c>
      <c r="U370" s="4" t="s">
        <v>1735</v>
      </c>
    </row>
    <row r="371">
      <c r="A371" s="4" t="s">
        <v>1736</v>
      </c>
      <c r="B371" s="40">
        <v>45385.61864184028</v>
      </c>
      <c r="C371" s="9" t="s">
        <v>160</v>
      </c>
      <c r="D371" s="9" t="s">
        <v>27</v>
      </c>
      <c r="E371" s="9" t="s">
        <v>1737</v>
      </c>
      <c r="F371" s="9" t="s">
        <v>1738</v>
      </c>
      <c r="G371" s="9">
        <v>9.911454647E9</v>
      </c>
      <c r="H371" s="9" t="s">
        <v>44</v>
      </c>
      <c r="I371" s="9" t="s">
        <v>1739</v>
      </c>
      <c r="J371" s="9">
        <v>110088.0</v>
      </c>
      <c r="K371" s="36" t="s">
        <v>1740</v>
      </c>
      <c r="L371" s="9" t="s">
        <v>165</v>
      </c>
      <c r="M371" s="9" t="s">
        <v>166</v>
      </c>
      <c r="Q371" s="4">
        <v>0.0</v>
      </c>
      <c r="R371" s="4" t="s">
        <v>1741</v>
      </c>
      <c r="S371" s="4">
        <v>45385.0</v>
      </c>
      <c r="T371" s="4">
        <v>1.0</v>
      </c>
      <c r="U371" s="4" t="s">
        <v>1741</v>
      </c>
    </row>
    <row r="372">
      <c r="A372" s="4" t="s">
        <v>1742</v>
      </c>
      <c r="B372" s="40">
        <v>45385.62228611112</v>
      </c>
      <c r="C372" s="9" t="s">
        <v>722</v>
      </c>
      <c r="D372" s="9" t="s">
        <v>27</v>
      </c>
      <c r="E372" s="9" t="s">
        <v>1743</v>
      </c>
      <c r="F372" s="9" t="s">
        <v>1744</v>
      </c>
      <c r="G372" s="9">
        <v>9.811195561E9</v>
      </c>
      <c r="H372" s="9" t="s">
        <v>44</v>
      </c>
      <c r="I372" s="9" t="s">
        <v>1732</v>
      </c>
      <c r="J372" s="9">
        <v>110031.0</v>
      </c>
      <c r="K372" s="36" t="s">
        <v>1745</v>
      </c>
      <c r="L372" s="9" t="s">
        <v>165</v>
      </c>
      <c r="M372" s="9" t="s">
        <v>1746</v>
      </c>
      <c r="Q372" s="4">
        <v>0.0</v>
      </c>
      <c r="R372" s="4" t="s">
        <v>1747</v>
      </c>
      <c r="S372" s="4">
        <v>45385.0</v>
      </c>
      <c r="T372" s="4">
        <v>1.0</v>
      </c>
      <c r="U372" s="4" t="s">
        <v>1747</v>
      </c>
    </row>
    <row r="373">
      <c r="A373" s="4" t="s">
        <v>1748</v>
      </c>
      <c r="B373" s="40">
        <v>45385.63228498843</v>
      </c>
      <c r="C373" s="9" t="s">
        <v>568</v>
      </c>
      <c r="D373" s="9" t="s">
        <v>27</v>
      </c>
      <c r="E373" s="9" t="s">
        <v>1749</v>
      </c>
      <c r="F373" s="9" t="s">
        <v>1750</v>
      </c>
      <c r="G373" s="9">
        <v>9.810376688E9</v>
      </c>
      <c r="H373" s="9" t="s">
        <v>44</v>
      </c>
      <c r="I373" s="9" t="s">
        <v>1719</v>
      </c>
      <c r="J373" s="9">
        <v>110031.0</v>
      </c>
      <c r="K373" s="36" t="s">
        <v>1751</v>
      </c>
      <c r="L373" s="9" t="s">
        <v>165</v>
      </c>
      <c r="M373" s="9" t="s">
        <v>1752</v>
      </c>
      <c r="Q373" s="4">
        <v>0.0</v>
      </c>
      <c r="R373" s="4" t="s">
        <v>1753</v>
      </c>
      <c r="S373" s="4">
        <v>45385.0</v>
      </c>
      <c r="T373" s="4">
        <v>1.0</v>
      </c>
      <c r="U373" s="4" t="s">
        <v>1753</v>
      </c>
    </row>
    <row r="374">
      <c r="A374" s="4" t="s">
        <v>1754</v>
      </c>
      <c r="B374" s="40">
        <v>45385.65288612268</v>
      </c>
      <c r="C374" s="9" t="s">
        <v>722</v>
      </c>
      <c r="D374" s="9" t="s">
        <v>27</v>
      </c>
      <c r="E374" s="9" t="s">
        <v>1755</v>
      </c>
      <c r="F374" s="9" t="s">
        <v>1756</v>
      </c>
      <c r="G374" s="9">
        <v>9.958994394E9</v>
      </c>
      <c r="H374" s="9" t="s">
        <v>44</v>
      </c>
      <c r="I374" s="9" t="s">
        <v>1732</v>
      </c>
      <c r="J374" s="9">
        <v>110031.0</v>
      </c>
      <c r="K374" s="36" t="s">
        <v>1757</v>
      </c>
      <c r="L374" s="9" t="s">
        <v>165</v>
      </c>
      <c r="M374" s="9" t="s">
        <v>1758</v>
      </c>
      <c r="Q374" s="4">
        <v>0.0</v>
      </c>
      <c r="R374" s="4" t="s">
        <v>1759</v>
      </c>
      <c r="S374" s="4">
        <v>45385.0</v>
      </c>
      <c r="T374" s="4">
        <v>1.0</v>
      </c>
      <c r="U374" s="4" t="s">
        <v>1759</v>
      </c>
    </row>
    <row r="375">
      <c r="A375" s="4" t="s">
        <v>1760</v>
      </c>
      <c r="B375" s="40">
        <v>45385.661961562495</v>
      </c>
      <c r="C375" s="9" t="s">
        <v>568</v>
      </c>
      <c r="D375" s="9" t="s">
        <v>27</v>
      </c>
      <c r="E375" s="9" t="s">
        <v>1761</v>
      </c>
      <c r="F375" s="9" t="s">
        <v>1762</v>
      </c>
      <c r="G375" s="9">
        <v>9.891392423E9</v>
      </c>
      <c r="H375" s="9" t="s">
        <v>44</v>
      </c>
      <c r="I375" s="9" t="s">
        <v>1719</v>
      </c>
      <c r="J375" s="9">
        <v>110031.0</v>
      </c>
      <c r="K375" s="36" t="s">
        <v>1763</v>
      </c>
      <c r="L375" s="9" t="s">
        <v>165</v>
      </c>
      <c r="M375" s="9" t="s">
        <v>1752</v>
      </c>
      <c r="Q375" s="4">
        <v>0.0</v>
      </c>
      <c r="R375" s="4" t="s">
        <v>1764</v>
      </c>
      <c r="S375" s="4">
        <v>45385.0</v>
      </c>
      <c r="T375" s="4">
        <v>1.0</v>
      </c>
      <c r="U375" s="4" t="s">
        <v>1764</v>
      </c>
    </row>
    <row r="376">
      <c r="A376" s="4" t="s">
        <v>1765</v>
      </c>
      <c r="B376" s="40">
        <v>45385.6755754051</v>
      </c>
      <c r="C376" s="9" t="s">
        <v>160</v>
      </c>
      <c r="D376" s="9" t="s">
        <v>147</v>
      </c>
      <c r="N376" s="9" t="s">
        <v>1766</v>
      </c>
      <c r="O376" s="9" t="s">
        <v>424</v>
      </c>
      <c r="Q376" s="4">
        <v>0.0</v>
      </c>
      <c r="R376" s="4" t="s">
        <v>1766</v>
      </c>
      <c r="S376" s="4">
        <v>45385.0</v>
      </c>
      <c r="T376" s="4">
        <v>1.0</v>
      </c>
      <c r="U376" s="4"/>
    </row>
    <row r="377">
      <c r="A377" s="4" t="s">
        <v>1767</v>
      </c>
      <c r="B377" s="40">
        <v>45385.70081836806</v>
      </c>
      <c r="C377" s="9" t="s">
        <v>722</v>
      </c>
      <c r="D377" s="9" t="s">
        <v>27</v>
      </c>
      <c r="E377" s="9" t="s">
        <v>1768</v>
      </c>
      <c r="F377" s="9" t="s">
        <v>1769</v>
      </c>
      <c r="G377" s="9">
        <v>9.811136525E9</v>
      </c>
      <c r="H377" s="9" t="s">
        <v>44</v>
      </c>
      <c r="I377" s="9" t="s">
        <v>1732</v>
      </c>
      <c r="J377" s="9">
        <v>110031.0</v>
      </c>
      <c r="K377" s="36" t="s">
        <v>1770</v>
      </c>
      <c r="L377" s="9" t="s">
        <v>165</v>
      </c>
      <c r="M377" s="9" t="s">
        <v>1771</v>
      </c>
      <c r="Q377" s="4">
        <v>0.0</v>
      </c>
      <c r="R377" s="4" t="s">
        <v>1772</v>
      </c>
      <c r="S377" s="4">
        <v>45385.0</v>
      </c>
      <c r="T377" s="4">
        <v>1.0</v>
      </c>
      <c r="U377" s="4" t="s">
        <v>1772</v>
      </c>
    </row>
    <row r="378">
      <c r="A378" s="4" t="s">
        <v>1773</v>
      </c>
      <c r="B378" s="40">
        <v>45385.70396290509</v>
      </c>
      <c r="C378" s="9" t="s">
        <v>568</v>
      </c>
      <c r="D378" s="9" t="s">
        <v>27</v>
      </c>
      <c r="E378" s="9" t="s">
        <v>1774</v>
      </c>
      <c r="F378" s="9" t="s">
        <v>1775</v>
      </c>
      <c r="G378" s="9">
        <v>9.899953313E9</v>
      </c>
      <c r="H378" s="9" t="s">
        <v>44</v>
      </c>
      <c r="I378" s="9" t="s">
        <v>1732</v>
      </c>
      <c r="J378" s="9">
        <v>110031.0</v>
      </c>
      <c r="K378" s="36" t="s">
        <v>1776</v>
      </c>
      <c r="L378" s="9" t="s">
        <v>165</v>
      </c>
      <c r="M378" s="9" t="s">
        <v>1777</v>
      </c>
      <c r="Q378" s="4">
        <v>0.0</v>
      </c>
      <c r="R378" s="4" t="s">
        <v>1778</v>
      </c>
      <c r="S378" s="4">
        <v>45385.0</v>
      </c>
      <c r="T378" s="4">
        <v>1.0</v>
      </c>
      <c r="U378" s="4" t="s">
        <v>1778</v>
      </c>
    </row>
    <row r="379">
      <c r="A379" s="4" t="s">
        <v>1779</v>
      </c>
      <c r="B379" s="40">
        <v>45385.722107546295</v>
      </c>
      <c r="C379" s="9" t="s">
        <v>160</v>
      </c>
      <c r="D379" s="9" t="s">
        <v>147</v>
      </c>
      <c r="N379" s="9" t="s">
        <v>1780</v>
      </c>
      <c r="O379" s="9" t="s">
        <v>1781</v>
      </c>
      <c r="Q379" s="4">
        <v>0.0</v>
      </c>
      <c r="R379" s="4" t="s">
        <v>1780</v>
      </c>
      <c r="S379" s="4">
        <v>45385.0</v>
      </c>
      <c r="T379" s="4">
        <v>1.0</v>
      </c>
      <c r="U379" s="4"/>
    </row>
    <row r="380">
      <c r="A380" s="4" t="s">
        <v>1782</v>
      </c>
      <c r="B380" s="40">
        <v>45385.72474258102</v>
      </c>
      <c r="C380" s="9" t="s">
        <v>722</v>
      </c>
      <c r="D380" s="9" t="s">
        <v>27</v>
      </c>
      <c r="E380" s="9" t="s">
        <v>1783</v>
      </c>
      <c r="F380" s="9" t="s">
        <v>1784</v>
      </c>
      <c r="G380" s="9">
        <v>7.838297948E9</v>
      </c>
      <c r="H380" s="9" t="s">
        <v>44</v>
      </c>
      <c r="I380" s="9" t="s">
        <v>1732</v>
      </c>
      <c r="J380" s="9">
        <v>110031.0</v>
      </c>
      <c r="K380" s="36" t="s">
        <v>1785</v>
      </c>
      <c r="L380" s="9" t="s">
        <v>165</v>
      </c>
      <c r="M380" s="9" t="s">
        <v>1786</v>
      </c>
      <c r="Q380" s="4">
        <v>0.0</v>
      </c>
      <c r="R380" s="4" t="s">
        <v>1787</v>
      </c>
      <c r="S380" s="4">
        <v>45385.0</v>
      </c>
      <c r="T380" s="4">
        <v>1.0</v>
      </c>
      <c r="U380" s="4" t="s">
        <v>1787</v>
      </c>
    </row>
    <row r="381">
      <c r="A381" s="4" t="s">
        <v>1788</v>
      </c>
      <c r="B381" s="40">
        <v>45385.744413125</v>
      </c>
      <c r="C381" s="9" t="s">
        <v>568</v>
      </c>
      <c r="D381" s="9" t="s">
        <v>27</v>
      </c>
      <c r="E381" s="9" t="s">
        <v>1789</v>
      </c>
      <c r="F381" s="9" t="s">
        <v>1790</v>
      </c>
      <c r="G381" s="9">
        <v>8.076766094E9</v>
      </c>
      <c r="H381" s="9" t="s">
        <v>44</v>
      </c>
      <c r="I381" s="9" t="s">
        <v>1719</v>
      </c>
      <c r="J381" s="9">
        <v>110031.0</v>
      </c>
      <c r="K381" s="36" t="s">
        <v>1791</v>
      </c>
      <c r="L381" s="9" t="s">
        <v>165</v>
      </c>
      <c r="M381" s="9" t="s">
        <v>1792</v>
      </c>
      <c r="Q381" s="4">
        <v>0.0</v>
      </c>
      <c r="R381" s="4" t="s">
        <v>1793</v>
      </c>
      <c r="S381" s="4">
        <v>45385.0</v>
      </c>
      <c r="T381" s="4">
        <v>1.0</v>
      </c>
      <c r="U381" s="4" t="s">
        <v>1793</v>
      </c>
    </row>
    <row r="382">
      <c r="A382" s="4" t="s">
        <v>1794</v>
      </c>
      <c r="B382" s="40">
        <v>45385.754366215275</v>
      </c>
      <c r="C382" s="9" t="s">
        <v>722</v>
      </c>
      <c r="D382" s="9" t="s">
        <v>27</v>
      </c>
      <c r="E382" s="9" t="s">
        <v>1795</v>
      </c>
      <c r="F382" s="9" t="s">
        <v>1796</v>
      </c>
      <c r="G382" s="9">
        <v>9.910499532E9</v>
      </c>
      <c r="H382" s="9" t="s">
        <v>44</v>
      </c>
      <c r="I382" s="9" t="s">
        <v>1732</v>
      </c>
      <c r="J382" s="9">
        <v>110031.0</v>
      </c>
      <c r="K382" s="36" t="s">
        <v>1797</v>
      </c>
      <c r="L382" s="9" t="s">
        <v>165</v>
      </c>
      <c r="M382" s="9" t="s">
        <v>260</v>
      </c>
      <c r="Q382" s="4">
        <v>0.0</v>
      </c>
      <c r="R382" s="4" t="s">
        <v>1798</v>
      </c>
      <c r="S382" s="4">
        <v>45385.0</v>
      </c>
      <c r="T382" s="4">
        <v>1.0</v>
      </c>
      <c r="U382" s="4" t="s">
        <v>1798</v>
      </c>
    </row>
    <row r="383">
      <c r="A383" s="4" t="s">
        <v>1799</v>
      </c>
      <c r="B383" s="40">
        <v>45385.75788034722</v>
      </c>
      <c r="C383" s="9" t="s">
        <v>568</v>
      </c>
      <c r="D383" s="9" t="s">
        <v>27</v>
      </c>
      <c r="E383" s="9" t="s">
        <v>1800</v>
      </c>
      <c r="F383" s="9" t="s">
        <v>1801</v>
      </c>
      <c r="G383" s="9">
        <v>9.911112454E9</v>
      </c>
      <c r="H383" s="9" t="s">
        <v>44</v>
      </c>
      <c r="I383" s="9" t="s">
        <v>1719</v>
      </c>
      <c r="J383" s="9">
        <v>110031.0</v>
      </c>
      <c r="K383" s="36" t="s">
        <v>1802</v>
      </c>
      <c r="L383" s="9" t="s">
        <v>235</v>
      </c>
      <c r="M383" s="9" t="s">
        <v>260</v>
      </c>
      <c r="Q383" s="4">
        <v>0.0</v>
      </c>
      <c r="R383" s="4" t="s">
        <v>1803</v>
      </c>
      <c r="S383" s="4">
        <v>45385.0</v>
      </c>
      <c r="T383" s="4">
        <v>1.0</v>
      </c>
      <c r="U383" s="4" t="s">
        <v>1803</v>
      </c>
    </row>
    <row r="384">
      <c r="A384" s="4" t="s">
        <v>1804</v>
      </c>
      <c r="B384" s="40">
        <v>45385.763506076386</v>
      </c>
      <c r="C384" s="9" t="s">
        <v>722</v>
      </c>
      <c r="D384" s="9" t="s">
        <v>27</v>
      </c>
      <c r="E384" s="9" t="s">
        <v>1805</v>
      </c>
      <c r="F384" s="9" t="s">
        <v>1806</v>
      </c>
      <c r="G384" s="9">
        <v>9.868222278E9</v>
      </c>
      <c r="H384" s="9" t="s">
        <v>44</v>
      </c>
      <c r="I384" s="9" t="s">
        <v>1732</v>
      </c>
      <c r="J384" s="9">
        <v>110031.0</v>
      </c>
      <c r="K384" s="36" t="s">
        <v>1807</v>
      </c>
      <c r="L384" s="9" t="s">
        <v>165</v>
      </c>
      <c r="M384" s="9" t="s">
        <v>1808</v>
      </c>
      <c r="Q384" s="4">
        <v>0.0</v>
      </c>
      <c r="R384" s="4" t="s">
        <v>1809</v>
      </c>
      <c r="S384" s="4">
        <v>45385.0</v>
      </c>
      <c r="T384" s="4">
        <v>1.0</v>
      </c>
      <c r="U384" s="4" t="s">
        <v>1809</v>
      </c>
    </row>
    <row r="385">
      <c r="A385" s="4" t="s">
        <v>1810</v>
      </c>
      <c r="B385" s="40">
        <v>45386.569419155094</v>
      </c>
      <c r="C385" s="9" t="s">
        <v>568</v>
      </c>
      <c r="D385" s="9" t="s">
        <v>27</v>
      </c>
      <c r="E385" s="9" t="s">
        <v>1811</v>
      </c>
      <c r="F385" s="9" t="s">
        <v>1812</v>
      </c>
      <c r="G385" s="9">
        <v>9.811002299E9</v>
      </c>
      <c r="H385" s="9" t="s">
        <v>44</v>
      </c>
      <c r="I385" s="9" t="s">
        <v>1813</v>
      </c>
      <c r="J385" s="9">
        <v>110032.0</v>
      </c>
      <c r="K385" s="36" t="s">
        <v>1814</v>
      </c>
      <c r="L385" s="9" t="s">
        <v>165</v>
      </c>
      <c r="M385" s="9" t="s">
        <v>1815</v>
      </c>
      <c r="Q385" s="4">
        <v>0.0</v>
      </c>
      <c r="R385" s="4" t="s">
        <v>1816</v>
      </c>
      <c r="S385" s="4">
        <v>45386.0</v>
      </c>
      <c r="T385" s="4">
        <v>1.0</v>
      </c>
      <c r="U385" s="4" t="s">
        <v>1816</v>
      </c>
    </row>
    <row r="386">
      <c r="A386" s="4" t="s">
        <v>1817</v>
      </c>
      <c r="B386" s="40">
        <v>45386.57067047454</v>
      </c>
      <c r="C386" s="9" t="s">
        <v>1818</v>
      </c>
      <c r="D386" s="9" t="s">
        <v>27</v>
      </c>
      <c r="E386" s="9" t="s">
        <v>1819</v>
      </c>
      <c r="F386" s="9" t="s">
        <v>1820</v>
      </c>
      <c r="G386" s="9">
        <v>9.811224335E9</v>
      </c>
      <c r="H386" s="9" t="s">
        <v>44</v>
      </c>
      <c r="I386" s="9" t="s">
        <v>1821</v>
      </c>
      <c r="J386" s="9">
        <v>110092.0</v>
      </c>
      <c r="K386" s="36" t="s">
        <v>1822</v>
      </c>
      <c r="L386" s="9" t="s">
        <v>165</v>
      </c>
      <c r="M386" s="9" t="s">
        <v>1676</v>
      </c>
      <c r="P386" s="36" t="s">
        <v>1823</v>
      </c>
      <c r="Q386" s="4">
        <v>0.0</v>
      </c>
      <c r="R386" s="4" t="s">
        <v>1824</v>
      </c>
      <c r="S386" s="4">
        <v>45386.0</v>
      </c>
      <c r="T386" s="4">
        <v>1.0</v>
      </c>
      <c r="U386" s="4" t="s">
        <v>1824</v>
      </c>
    </row>
    <row r="387">
      <c r="A387" s="4" t="s">
        <v>1825</v>
      </c>
      <c r="B387" s="40">
        <v>45386.57788848379</v>
      </c>
      <c r="C387" s="9" t="s">
        <v>1818</v>
      </c>
      <c r="D387" s="9" t="s">
        <v>27</v>
      </c>
      <c r="E387" s="9" t="s">
        <v>1826</v>
      </c>
      <c r="F387" s="9" t="s">
        <v>1691</v>
      </c>
      <c r="G387" s="9">
        <v>9.811007387E9</v>
      </c>
      <c r="H387" s="9" t="s">
        <v>44</v>
      </c>
      <c r="I387" s="9" t="s">
        <v>1821</v>
      </c>
      <c r="J387" s="9">
        <v>110092.0</v>
      </c>
      <c r="K387" s="36" t="s">
        <v>1827</v>
      </c>
      <c r="L387" s="9" t="s">
        <v>165</v>
      </c>
      <c r="M387" s="9" t="s">
        <v>1828</v>
      </c>
      <c r="Q387" s="4">
        <v>0.0</v>
      </c>
      <c r="R387" s="4" t="s">
        <v>1829</v>
      </c>
      <c r="S387" s="4">
        <v>45386.0</v>
      </c>
      <c r="T387" s="4">
        <v>1.0</v>
      </c>
      <c r="U387" s="4" t="s">
        <v>1829</v>
      </c>
    </row>
    <row r="388">
      <c r="A388" s="4" t="s">
        <v>1830</v>
      </c>
      <c r="B388" s="40">
        <v>45386.60605851852</v>
      </c>
      <c r="C388" s="9" t="s">
        <v>1671</v>
      </c>
      <c r="D388" s="9" t="s">
        <v>27</v>
      </c>
      <c r="E388" s="9" t="s">
        <v>1831</v>
      </c>
      <c r="F388" s="9" t="s">
        <v>1832</v>
      </c>
      <c r="G388" s="9">
        <v>9.910104014E9</v>
      </c>
      <c r="H388" s="9" t="s">
        <v>1077</v>
      </c>
      <c r="I388" s="9" t="s">
        <v>1833</v>
      </c>
      <c r="J388" s="9">
        <v>122002.0</v>
      </c>
      <c r="K388" s="36" t="s">
        <v>1834</v>
      </c>
      <c r="L388" s="9" t="s">
        <v>266</v>
      </c>
      <c r="M388" s="9" t="s">
        <v>1676</v>
      </c>
      <c r="Q388" s="4">
        <v>1.0</v>
      </c>
      <c r="R388" s="4" t="s">
        <v>1835</v>
      </c>
      <c r="S388" s="4">
        <v>45386.0</v>
      </c>
      <c r="T388" s="4">
        <v>1.0</v>
      </c>
      <c r="U388" s="4" t="s">
        <v>1835</v>
      </c>
    </row>
    <row r="389">
      <c r="A389" s="4" t="s">
        <v>1836</v>
      </c>
      <c r="B389" s="40">
        <v>45386.610292314814</v>
      </c>
      <c r="C389" s="9" t="s">
        <v>1671</v>
      </c>
      <c r="D389" s="9" t="s">
        <v>27</v>
      </c>
      <c r="E389" s="9" t="s">
        <v>1837</v>
      </c>
      <c r="F389" s="9" t="s">
        <v>1113</v>
      </c>
      <c r="G389" s="9">
        <v>9.818884144E9</v>
      </c>
      <c r="H389" s="9" t="s">
        <v>1077</v>
      </c>
      <c r="I389" s="9" t="s">
        <v>1838</v>
      </c>
      <c r="J389" s="9">
        <v>122101.0</v>
      </c>
      <c r="K389" s="36" t="s">
        <v>1839</v>
      </c>
      <c r="L389" s="9" t="s">
        <v>266</v>
      </c>
      <c r="M389" s="9" t="s">
        <v>1676</v>
      </c>
      <c r="Q389" s="4">
        <v>1.0</v>
      </c>
      <c r="R389" s="4" t="s">
        <v>1840</v>
      </c>
      <c r="S389" s="4">
        <v>45386.0</v>
      </c>
      <c r="T389" s="4">
        <v>1.0</v>
      </c>
      <c r="U389" s="4" t="s">
        <v>1840</v>
      </c>
    </row>
    <row r="390">
      <c r="A390" s="4" t="s">
        <v>1841</v>
      </c>
      <c r="B390" s="40">
        <v>45386.6125460301</v>
      </c>
      <c r="C390" s="9" t="s">
        <v>1671</v>
      </c>
      <c r="D390" s="9" t="s">
        <v>27</v>
      </c>
      <c r="E390" s="9" t="s">
        <v>1842</v>
      </c>
      <c r="F390" s="9" t="s">
        <v>1843</v>
      </c>
      <c r="G390" s="9">
        <v>9.718343618E9</v>
      </c>
      <c r="H390" s="9" t="s">
        <v>1077</v>
      </c>
      <c r="I390" s="9" t="s">
        <v>1844</v>
      </c>
      <c r="J390" s="9">
        <v>122001.0</v>
      </c>
      <c r="K390" s="36" t="s">
        <v>1845</v>
      </c>
      <c r="L390" s="9" t="s">
        <v>266</v>
      </c>
      <c r="M390" s="9" t="s">
        <v>1676</v>
      </c>
      <c r="Q390" s="4">
        <v>1.0</v>
      </c>
      <c r="R390" s="4" t="s">
        <v>1846</v>
      </c>
      <c r="S390" s="4">
        <v>45386.0</v>
      </c>
      <c r="T390" s="4">
        <v>1.0</v>
      </c>
      <c r="U390" s="4" t="s">
        <v>1846</v>
      </c>
    </row>
    <row r="391">
      <c r="A391" s="4" t="s">
        <v>1847</v>
      </c>
      <c r="B391" s="40">
        <v>45386.61466471065</v>
      </c>
      <c r="C391" s="9" t="s">
        <v>1671</v>
      </c>
      <c r="D391" s="9" t="s">
        <v>27</v>
      </c>
      <c r="E391" s="9" t="s">
        <v>1105</v>
      </c>
      <c r="F391" s="9" t="s">
        <v>1848</v>
      </c>
      <c r="G391" s="9">
        <v>9.999212147E9</v>
      </c>
      <c r="H391" s="9" t="s">
        <v>1027</v>
      </c>
      <c r="I391" s="9" t="s">
        <v>1849</v>
      </c>
      <c r="J391" s="9">
        <v>201301.0</v>
      </c>
      <c r="K391" s="36" t="s">
        <v>1850</v>
      </c>
      <c r="L391" s="9" t="s">
        <v>266</v>
      </c>
      <c r="M391" s="9" t="s">
        <v>1676</v>
      </c>
      <c r="Q391" s="4">
        <v>1.0</v>
      </c>
      <c r="R391" s="4" t="s">
        <v>1851</v>
      </c>
      <c r="S391" s="4">
        <v>45386.0</v>
      </c>
      <c r="T391" s="4">
        <v>1.0</v>
      </c>
      <c r="U391" s="4" t="s">
        <v>1851</v>
      </c>
    </row>
    <row r="392">
      <c r="A392" s="4" t="s">
        <v>1852</v>
      </c>
      <c r="B392" s="40">
        <v>45386.616693668984</v>
      </c>
      <c r="C392" s="9" t="s">
        <v>568</v>
      </c>
      <c r="D392" s="9" t="s">
        <v>27</v>
      </c>
      <c r="E392" s="9" t="s">
        <v>1853</v>
      </c>
      <c r="F392" s="9" t="s">
        <v>1854</v>
      </c>
      <c r="G392" s="9">
        <v>9.999699659E9</v>
      </c>
      <c r="H392" s="9" t="s">
        <v>44</v>
      </c>
      <c r="I392" s="9" t="s">
        <v>1813</v>
      </c>
      <c r="J392" s="9">
        <v>110031.0</v>
      </c>
      <c r="K392" s="36" t="s">
        <v>1855</v>
      </c>
      <c r="L392" s="9" t="s">
        <v>165</v>
      </c>
      <c r="M392" s="9" t="s">
        <v>1856</v>
      </c>
      <c r="Q392" s="4">
        <v>0.0</v>
      </c>
      <c r="R392" s="4" t="s">
        <v>1857</v>
      </c>
      <c r="S392" s="4">
        <v>45386.0</v>
      </c>
      <c r="T392" s="4">
        <v>1.0</v>
      </c>
      <c r="U392" s="4" t="s">
        <v>1857</v>
      </c>
    </row>
    <row r="393">
      <c r="A393" s="4" t="s">
        <v>1858</v>
      </c>
      <c r="B393" s="40">
        <v>45386.618747025466</v>
      </c>
      <c r="C393" s="9" t="s">
        <v>722</v>
      </c>
      <c r="D393" s="9" t="s">
        <v>27</v>
      </c>
      <c r="E393" s="9" t="s">
        <v>1859</v>
      </c>
      <c r="F393" s="9" t="s">
        <v>1860</v>
      </c>
      <c r="G393" s="9">
        <v>9.555112222E9</v>
      </c>
      <c r="H393" s="9" t="s">
        <v>44</v>
      </c>
      <c r="I393" s="9" t="s">
        <v>1813</v>
      </c>
      <c r="J393" s="9">
        <v>110092.0</v>
      </c>
      <c r="K393" s="36" t="s">
        <v>1861</v>
      </c>
      <c r="L393" s="9" t="s">
        <v>165</v>
      </c>
      <c r="M393" s="9" t="s">
        <v>1862</v>
      </c>
      <c r="Q393" s="4">
        <v>0.0</v>
      </c>
      <c r="R393" s="4" t="s">
        <v>1863</v>
      </c>
      <c r="S393" s="4">
        <v>45386.0</v>
      </c>
      <c r="T393" s="4">
        <v>1.0</v>
      </c>
      <c r="U393" s="4" t="s">
        <v>1863</v>
      </c>
    </row>
    <row r="394">
      <c r="A394" s="4" t="s">
        <v>1864</v>
      </c>
      <c r="B394" s="40">
        <v>45386.62515590277</v>
      </c>
      <c r="C394" s="9" t="s">
        <v>1671</v>
      </c>
      <c r="D394" s="9" t="s">
        <v>27</v>
      </c>
      <c r="E394" s="9" t="s">
        <v>1865</v>
      </c>
      <c r="F394" s="9" t="s">
        <v>1843</v>
      </c>
      <c r="G394" s="9">
        <v>9.718343618E9</v>
      </c>
      <c r="H394" s="9" t="s">
        <v>1077</v>
      </c>
      <c r="I394" s="9" t="s">
        <v>1866</v>
      </c>
      <c r="J394" s="9">
        <v>122102.0</v>
      </c>
      <c r="K394" s="36" t="s">
        <v>1867</v>
      </c>
      <c r="L394" s="9" t="s">
        <v>266</v>
      </c>
      <c r="M394" s="9" t="s">
        <v>1676</v>
      </c>
      <c r="Q394" s="4">
        <v>1.0</v>
      </c>
      <c r="R394" s="4" t="s">
        <v>1868</v>
      </c>
      <c r="S394" s="4">
        <v>45386.0</v>
      </c>
      <c r="T394" s="4">
        <v>1.0</v>
      </c>
      <c r="U394" s="4" t="s">
        <v>1868</v>
      </c>
    </row>
    <row r="395">
      <c r="A395" s="4" t="s">
        <v>1869</v>
      </c>
      <c r="B395" s="40">
        <v>45386.64322295139</v>
      </c>
      <c r="C395" s="9" t="s">
        <v>568</v>
      </c>
      <c r="D395" s="9" t="s">
        <v>27</v>
      </c>
      <c r="E395" s="9" t="s">
        <v>1718</v>
      </c>
      <c r="F395" s="9" t="s">
        <v>1870</v>
      </c>
      <c r="G395" s="9">
        <v>9.81002876E9</v>
      </c>
      <c r="H395" s="9" t="s">
        <v>44</v>
      </c>
      <c r="I395" s="9" t="s">
        <v>1813</v>
      </c>
      <c r="J395" s="9">
        <v>110031.0</v>
      </c>
      <c r="K395" s="36" t="s">
        <v>1871</v>
      </c>
      <c r="L395" s="9" t="s">
        <v>165</v>
      </c>
      <c r="M395" s="9" t="s">
        <v>1015</v>
      </c>
      <c r="Q395" s="4">
        <v>0.0</v>
      </c>
      <c r="R395" s="4" t="s">
        <v>1872</v>
      </c>
      <c r="S395" s="4">
        <v>45386.0</v>
      </c>
      <c r="T395" s="4">
        <v>1.0</v>
      </c>
      <c r="U395" s="4" t="s">
        <v>1872</v>
      </c>
    </row>
    <row r="396">
      <c r="A396" s="4" t="s">
        <v>1873</v>
      </c>
      <c r="B396" s="40">
        <v>45386.66729849537</v>
      </c>
      <c r="C396" s="9" t="s">
        <v>722</v>
      </c>
      <c r="D396" s="9" t="s">
        <v>27</v>
      </c>
      <c r="E396" s="9" t="s">
        <v>1874</v>
      </c>
      <c r="F396" s="9" t="s">
        <v>1875</v>
      </c>
      <c r="G396" s="9">
        <v>9.871307566E9</v>
      </c>
      <c r="H396" s="9" t="s">
        <v>44</v>
      </c>
      <c r="I396" s="9" t="s">
        <v>1876</v>
      </c>
      <c r="J396" s="9">
        <v>110091.0</v>
      </c>
      <c r="K396" s="36" t="s">
        <v>1877</v>
      </c>
      <c r="L396" s="9" t="s">
        <v>165</v>
      </c>
      <c r="M396" s="9" t="s">
        <v>1878</v>
      </c>
      <c r="Q396" s="4">
        <v>0.0</v>
      </c>
      <c r="R396" s="4" t="s">
        <v>1879</v>
      </c>
      <c r="S396" s="4">
        <v>45386.0</v>
      </c>
      <c r="T396" s="4">
        <v>1.0</v>
      </c>
      <c r="U396" s="4" t="s">
        <v>1879</v>
      </c>
    </row>
    <row r="397">
      <c r="A397" s="4" t="s">
        <v>1880</v>
      </c>
      <c r="B397" s="40">
        <v>45386.722310428246</v>
      </c>
      <c r="C397" s="9" t="s">
        <v>568</v>
      </c>
      <c r="D397" s="9" t="s">
        <v>27</v>
      </c>
      <c r="E397" s="9" t="s">
        <v>1881</v>
      </c>
      <c r="F397" s="9" t="s">
        <v>1882</v>
      </c>
      <c r="G397" s="9">
        <v>9.899141107E9</v>
      </c>
      <c r="H397" s="9" t="s">
        <v>44</v>
      </c>
      <c r="I397" s="9" t="s">
        <v>1719</v>
      </c>
      <c r="J397" s="9">
        <v>110031.0</v>
      </c>
      <c r="K397" s="36" t="s">
        <v>1883</v>
      </c>
      <c r="L397" s="9" t="s">
        <v>165</v>
      </c>
      <c r="M397" s="9" t="s">
        <v>942</v>
      </c>
      <c r="Q397" s="4">
        <v>0.0</v>
      </c>
      <c r="R397" s="4" t="s">
        <v>1884</v>
      </c>
      <c r="S397" s="4">
        <v>45386.0</v>
      </c>
      <c r="T397" s="4">
        <v>1.0</v>
      </c>
      <c r="U397" s="4" t="s">
        <v>1884</v>
      </c>
    </row>
    <row r="398">
      <c r="A398" s="4" t="s">
        <v>1885</v>
      </c>
      <c r="B398" s="40">
        <v>45386.72805002314</v>
      </c>
      <c r="C398" s="9" t="s">
        <v>722</v>
      </c>
      <c r="D398" s="9" t="s">
        <v>27</v>
      </c>
      <c r="E398" s="9" t="s">
        <v>1886</v>
      </c>
      <c r="F398" s="9" t="s">
        <v>1887</v>
      </c>
      <c r="G398" s="9">
        <v>9.999739693E9</v>
      </c>
      <c r="H398" s="9" t="s">
        <v>44</v>
      </c>
      <c r="I398" s="9" t="s">
        <v>1732</v>
      </c>
      <c r="J398" s="9">
        <v>110031.0</v>
      </c>
      <c r="K398" s="36" t="s">
        <v>1888</v>
      </c>
      <c r="L398" s="9" t="s">
        <v>165</v>
      </c>
      <c r="M398" s="9" t="s">
        <v>1889</v>
      </c>
      <c r="Q398" s="4">
        <v>0.0</v>
      </c>
      <c r="R398" s="4" t="s">
        <v>1890</v>
      </c>
      <c r="S398" s="4">
        <v>45386.0</v>
      </c>
      <c r="T398" s="4">
        <v>1.0</v>
      </c>
      <c r="U398" s="4" t="s">
        <v>1890</v>
      </c>
    </row>
    <row r="399">
      <c r="A399" s="4" t="s">
        <v>1891</v>
      </c>
      <c r="B399" s="40">
        <v>45386.73281594907</v>
      </c>
      <c r="C399" s="9" t="s">
        <v>568</v>
      </c>
      <c r="D399" s="9" t="s">
        <v>27</v>
      </c>
      <c r="E399" s="9" t="s">
        <v>1892</v>
      </c>
      <c r="F399" s="9" t="s">
        <v>1893</v>
      </c>
      <c r="G399" s="9">
        <v>9.899454528E9</v>
      </c>
      <c r="H399" s="9" t="s">
        <v>44</v>
      </c>
      <c r="I399" s="9" t="s">
        <v>1719</v>
      </c>
      <c r="J399" s="9">
        <v>110031.0</v>
      </c>
      <c r="K399" s="36" t="s">
        <v>1894</v>
      </c>
      <c r="L399" s="9" t="s">
        <v>165</v>
      </c>
      <c r="M399" s="9" t="s">
        <v>1123</v>
      </c>
      <c r="Q399" s="4">
        <v>0.0</v>
      </c>
      <c r="R399" s="4" t="s">
        <v>1895</v>
      </c>
      <c r="S399" s="4">
        <v>45386.0</v>
      </c>
      <c r="T399" s="4">
        <v>1.0</v>
      </c>
      <c r="U399" s="4" t="s">
        <v>1895</v>
      </c>
    </row>
    <row r="400">
      <c r="A400" s="4" t="s">
        <v>1896</v>
      </c>
      <c r="B400" s="40">
        <v>45386.73374765046</v>
      </c>
      <c r="C400" s="9" t="s">
        <v>722</v>
      </c>
      <c r="D400" s="9" t="s">
        <v>27</v>
      </c>
      <c r="E400" s="9" t="s">
        <v>1743</v>
      </c>
      <c r="F400" s="9" t="s">
        <v>1897</v>
      </c>
      <c r="G400" s="9">
        <v>9.810338653E9</v>
      </c>
      <c r="H400" s="9" t="s">
        <v>44</v>
      </c>
      <c r="I400" s="9" t="s">
        <v>1732</v>
      </c>
      <c r="J400" s="9">
        <v>110031.0</v>
      </c>
      <c r="K400" s="36" t="s">
        <v>1898</v>
      </c>
      <c r="L400" s="9" t="s">
        <v>165</v>
      </c>
      <c r="M400" s="9" t="s">
        <v>1899</v>
      </c>
      <c r="Q400" s="4">
        <v>0.0</v>
      </c>
      <c r="R400" s="4" t="s">
        <v>1900</v>
      </c>
      <c r="S400" s="4">
        <v>45386.0</v>
      </c>
      <c r="T400" s="4">
        <v>1.0</v>
      </c>
      <c r="U400" s="4" t="s">
        <v>1900</v>
      </c>
    </row>
    <row r="401">
      <c r="A401" s="4" t="s">
        <v>1901</v>
      </c>
      <c r="B401" s="40">
        <v>45386.744661944445</v>
      </c>
      <c r="C401" s="9" t="s">
        <v>568</v>
      </c>
      <c r="D401" s="9" t="s">
        <v>27</v>
      </c>
      <c r="E401" s="9" t="s">
        <v>1902</v>
      </c>
      <c r="F401" s="9" t="s">
        <v>1903</v>
      </c>
      <c r="G401" s="9">
        <v>9.210778236E9</v>
      </c>
      <c r="H401" s="9" t="s">
        <v>44</v>
      </c>
      <c r="I401" s="9" t="s">
        <v>1719</v>
      </c>
      <c r="J401" s="9">
        <v>110031.0</v>
      </c>
      <c r="K401" s="36" t="s">
        <v>1904</v>
      </c>
      <c r="L401" s="9" t="s">
        <v>165</v>
      </c>
      <c r="M401" s="9" t="s">
        <v>936</v>
      </c>
      <c r="Q401" s="4">
        <v>0.0</v>
      </c>
      <c r="R401" s="4" t="s">
        <v>1905</v>
      </c>
      <c r="S401" s="4">
        <v>45386.0</v>
      </c>
      <c r="T401" s="4">
        <v>1.0</v>
      </c>
      <c r="U401" s="4" t="s">
        <v>1905</v>
      </c>
    </row>
    <row r="402">
      <c r="A402" s="4" t="s">
        <v>1906</v>
      </c>
      <c r="B402" s="40">
        <v>45386.74690450232</v>
      </c>
      <c r="C402" s="9" t="s">
        <v>722</v>
      </c>
      <c r="D402" s="9" t="s">
        <v>27</v>
      </c>
      <c r="E402" s="9" t="s">
        <v>1907</v>
      </c>
      <c r="F402" s="9" t="s">
        <v>1908</v>
      </c>
      <c r="G402" s="9">
        <v>9.873687897E9</v>
      </c>
      <c r="H402" s="9" t="s">
        <v>44</v>
      </c>
      <c r="I402" s="9" t="s">
        <v>1732</v>
      </c>
      <c r="J402" s="9">
        <v>110031.0</v>
      </c>
      <c r="K402" s="36" t="s">
        <v>1909</v>
      </c>
      <c r="L402" s="9" t="s">
        <v>165</v>
      </c>
      <c r="M402" s="9" t="s">
        <v>1910</v>
      </c>
      <c r="Q402" s="4">
        <v>0.0</v>
      </c>
      <c r="R402" s="4" t="s">
        <v>1911</v>
      </c>
      <c r="S402" s="4">
        <v>45386.0</v>
      </c>
      <c r="T402" s="4">
        <v>1.0</v>
      </c>
      <c r="U402" s="4" t="s">
        <v>1911</v>
      </c>
    </row>
    <row r="403">
      <c r="A403" s="4" t="s">
        <v>1912</v>
      </c>
      <c r="B403" s="40">
        <v>45386.76278895834</v>
      </c>
      <c r="C403" s="9" t="s">
        <v>568</v>
      </c>
      <c r="D403" s="9" t="s">
        <v>27</v>
      </c>
      <c r="E403" s="9" t="s">
        <v>1913</v>
      </c>
      <c r="F403" s="9" t="s">
        <v>1914</v>
      </c>
      <c r="G403" s="9">
        <v>9.20505461E9</v>
      </c>
      <c r="H403" s="9" t="s">
        <v>44</v>
      </c>
      <c r="I403" s="9" t="s">
        <v>1719</v>
      </c>
      <c r="J403" s="9">
        <v>110031.0</v>
      </c>
      <c r="K403" s="36" t="s">
        <v>1915</v>
      </c>
      <c r="L403" s="9" t="s">
        <v>165</v>
      </c>
      <c r="M403" s="9" t="s">
        <v>1916</v>
      </c>
      <c r="Q403" s="4">
        <v>0.0</v>
      </c>
      <c r="R403" s="4" t="s">
        <v>1917</v>
      </c>
      <c r="S403" s="4">
        <v>45386.0</v>
      </c>
      <c r="T403" s="4">
        <v>1.0</v>
      </c>
      <c r="U403" s="4" t="s">
        <v>1917</v>
      </c>
    </row>
    <row r="404">
      <c r="A404" s="4" t="s">
        <v>1918</v>
      </c>
      <c r="B404" s="40">
        <v>45386.79144813657</v>
      </c>
      <c r="C404" s="9" t="s">
        <v>722</v>
      </c>
      <c r="D404" s="9" t="s">
        <v>27</v>
      </c>
      <c r="E404" s="9" t="s">
        <v>1919</v>
      </c>
      <c r="F404" s="9" t="s">
        <v>102</v>
      </c>
      <c r="G404" s="9">
        <v>9.999633304E9</v>
      </c>
      <c r="H404" s="9" t="s">
        <v>44</v>
      </c>
      <c r="I404" s="9" t="s">
        <v>1732</v>
      </c>
      <c r="J404" s="9">
        <v>110031.0</v>
      </c>
      <c r="K404" s="36" t="s">
        <v>1920</v>
      </c>
      <c r="L404" s="9" t="s">
        <v>165</v>
      </c>
      <c r="M404" s="9" t="s">
        <v>1921</v>
      </c>
      <c r="Q404" s="4">
        <v>0.0</v>
      </c>
      <c r="R404" s="4" t="s">
        <v>1922</v>
      </c>
      <c r="S404" s="4">
        <v>45386.0</v>
      </c>
      <c r="T404" s="4">
        <v>1.0</v>
      </c>
      <c r="U404" s="4" t="s">
        <v>1922</v>
      </c>
    </row>
    <row r="405">
      <c r="A405" s="4" t="s">
        <v>1923</v>
      </c>
      <c r="B405" s="40">
        <v>45387.49032549768</v>
      </c>
      <c r="C405" s="9" t="s">
        <v>568</v>
      </c>
      <c r="D405" s="9" t="s">
        <v>147</v>
      </c>
      <c r="N405" s="9" t="s">
        <v>547</v>
      </c>
      <c r="O405" s="9" t="s">
        <v>1924</v>
      </c>
      <c r="Q405" s="4">
        <v>0.0</v>
      </c>
      <c r="R405" s="4" t="s">
        <v>547</v>
      </c>
      <c r="S405" s="4">
        <v>45387.0</v>
      </c>
      <c r="T405" s="4">
        <v>1.0</v>
      </c>
      <c r="U405" s="4"/>
    </row>
    <row r="406">
      <c r="A406" s="4" t="s">
        <v>1925</v>
      </c>
      <c r="B406" s="40">
        <v>45387.524088125</v>
      </c>
      <c r="C406" s="9" t="s">
        <v>722</v>
      </c>
      <c r="D406" s="9" t="s">
        <v>27</v>
      </c>
      <c r="E406" s="9" t="s">
        <v>1926</v>
      </c>
      <c r="F406" s="9" t="s">
        <v>1927</v>
      </c>
      <c r="G406" s="9">
        <v>9.213072099E9</v>
      </c>
      <c r="H406" s="9" t="s">
        <v>44</v>
      </c>
      <c r="I406" s="9" t="s">
        <v>206</v>
      </c>
      <c r="J406" s="9">
        <v>110018.0</v>
      </c>
      <c r="K406" s="36" t="s">
        <v>1928</v>
      </c>
      <c r="L406" s="9" t="s">
        <v>165</v>
      </c>
      <c r="M406" s="9" t="s">
        <v>1929</v>
      </c>
      <c r="Q406" s="4">
        <v>0.0</v>
      </c>
      <c r="R406" s="4" t="s">
        <v>1930</v>
      </c>
      <c r="S406" s="4">
        <v>45387.0</v>
      </c>
      <c r="T406" s="4">
        <v>1.0</v>
      </c>
      <c r="U406" s="4" t="s">
        <v>1930</v>
      </c>
    </row>
    <row r="407">
      <c r="A407" s="4" t="s">
        <v>1931</v>
      </c>
      <c r="B407" s="40">
        <v>45387.5264446875</v>
      </c>
      <c r="C407" s="9" t="s">
        <v>568</v>
      </c>
      <c r="D407" s="9" t="s">
        <v>27</v>
      </c>
      <c r="E407" s="9" t="s">
        <v>1932</v>
      </c>
      <c r="F407" s="9" t="s">
        <v>1933</v>
      </c>
      <c r="G407" s="9">
        <v>9.958840427E9</v>
      </c>
      <c r="H407" s="9" t="s">
        <v>291</v>
      </c>
      <c r="I407" s="9" t="s">
        <v>1924</v>
      </c>
      <c r="J407" s="9">
        <v>201017.0</v>
      </c>
      <c r="K407" s="36" t="s">
        <v>1934</v>
      </c>
      <c r="L407" s="9" t="s">
        <v>165</v>
      </c>
      <c r="M407" s="9" t="s">
        <v>1935</v>
      </c>
      <c r="Q407" s="4">
        <v>0.0</v>
      </c>
      <c r="R407" s="4" t="s">
        <v>1936</v>
      </c>
      <c r="S407" s="4">
        <v>45387.0</v>
      </c>
      <c r="T407" s="4">
        <v>1.0</v>
      </c>
      <c r="U407" s="4" t="s">
        <v>1936</v>
      </c>
    </row>
    <row r="408">
      <c r="A408" s="4" t="s">
        <v>1937</v>
      </c>
      <c r="B408" s="40">
        <v>45387.53246109954</v>
      </c>
      <c r="C408" s="9" t="s">
        <v>722</v>
      </c>
      <c r="D408" s="9" t="s">
        <v>27</v>
      </c>
      <c r="E408" s="9" t="s">
        <v>1938</v>
      </c>
      <c r="F408" s="9" t="s">
        <v>1939</v>
      </c>
      <c r="G408" s="9">
        <v>9.811089353E9</v>
      </c>
      <c r="H408" s="9" t="s">
        <v>44</v>
      </c>
      <c r="I408" s="9" t="s">
        <v>206</v>
      </c>
      <c r="J408" s="9">
        <v>110018.0</v>
      </c>
      <c r="K408" s="36" t="s">
        <v>1940</v>
      </c>
      <c r="L408" s="9" t="s">
        <v>165</v>
      </c>
      <c r="M408" s="9" t="s">
        <v>1941</v>
      </c>
      <c r="Q408" s="4">
        <v>0.0</v>
      </c>
      <c r="R408" s="4" t="s">
        <v>1942</v>
      </c>
      <c r="S408" s="4">
        <v>45387.0</v>
      </c>
      <c r="T408" s="4">
        <v>1.0</v>
      </c>
      <c r="U408" s="4" t="s">
        <v>1942</v>
      </c>
    </row>
    <row r="409">
      <c r="A409" s="4" t="s">
        <v>1943</v>
      </c>
      <c r="B409" s="40">
        <v>45387.5486240162</v>
      </c>
      <c r="C409" s="9" t="s">
        <v>722</v>
      </c>
      <c r="D409" s="9" t="s">
        <v>27</v>
      </c>
      <c r="E409" s="9" t="s">
        <v>1944</v>
      </c>
      <c r="F409" s="9" t="s">
        <v>1945</v>
      </c>
      <c r="G409" s="9">
        <v>9.333333104E9</v>
      </c>
      <c r="H409" s="9" t="s">
        <v>44</v>
      </c>
      <c r="I409" s="9" t="s">
        <v>1946</v>
      </c>
      <c r="J409" s="9">
        <v>110018.0</v>
      </c>
      <c r="K409" s="36" t="s">
        <v>1947</v>
      </c>
      <c r="L409" s="9" t="s">
        <v>165</v>
      </c>
      <c r="M409" s="9" t="s">
        <v>1948</v>
      </c>
      <c r="Q409" s="4">
        <v>0.0</v>
      </c>
      <c r="R409" s="4" t="s">
        <v>1949</v>
      </c>
      <c r="S409" s="4">
        <v>45387.0</v>
      </c>
      <c r="T409" s="4">
        <v>1.0</v>
      </c>
      <c r="U409" s="4" t="s">
        <v>1949</v>
      </c>
    </row>
    <row r="410">
      <c r="A410" s="4" t="s">
        <v>1950</v>
      </c>
      <c r="B410" s="40">
        <v>45387.55023040509</v>
      </c>
      <c r="C410" s="9" t="s">
        <v>722</v>
      </c>
      <c r="D410" s="9" t="s">
        <v>27</v>
      </c>
      <c r="E410" s="9" t="s">
        <v>1951</v>
      </c>
      <c r="F410" s="9" t="s">
        <v>1952</v>
      </c>
      <c r="G410" s="9">
        <v>7.300930013E9</v>
      </c>
      <c r="H410" s="9" t="s">
        <v>44</v>
      </c>
      <c r="I410" s="9" t="s">
        <v>206</v>
      </c>
      <c r="J410" s="9">
        <v>110018.0</v>
      </c>
      <c r="K410" s="36" t="s">
        <v>1953</v>
      </c>
      <c r="L410" s="9" t="s">
        <v>165</v>
      </c>
      <c r="M410" s="9" t="s">
        <v>1954</v>
      </c>
      <c r="Q410" s="4">
        <v>0.0</v>
      </c>
      <c r="R410" s="4" t="s">
        <v>1955</v>
      </c>
      <c r="S410" s="4">
        <v>45387.0</v>
      </c>
      <c r="T410" s="4">
        <v>1.0</v>
      </c>
      <c r="U410" s="4" t="s">
        <v>1955</v>
      </c>
    </row>
    <row r="411">
      <c r="A411" s="4" t="s">
        <v>1956</v>
      </c>
      <c r="B411" s="40">
        <v>45387.55604101851</v>
      </c>
      <c r="C411" s="9" t="s">
        <v>568</v>
      </c>
      <c r="D411" s="9" t="s">
        <v>147</v>
      </c>
      <c r="N411" s="9" t="s">
        <v>420</v>
      </c>
      <c r="O411" s="9" t="s">
        <v>1013</v>
      </c>
      <c r="Q411" s="4">
        <v>0.0</v>
      </c>
      <c r="R411" s="4" t="s">
        <v>420</v>
      </c>
      <c r="S411" s="4">
        <v>45387.0</v>
      </c>
      <c r="T411" s="4">
        <v>1.0</v>
      </c>
      <c r="U411" s="4"/>
    </row>
    <row r="412">
      <c r="A412" s="4" t="s">
        <v>1957</v>
      </c>
      <c r="B412" s="40">
        <v>45387.56490450232</v>
      </c>
      <c r="C412" s="9" t="s">
        <v>568</v>
      </c>
      <c r="D412" s="9" t="s">
        <v>147</v>
      </c>
      <c r="N412" s="9" t="s">
        <v>302</v>
      </c>
      <c r="O412" s="9" t="s">
        <v>1958</v>
      </c>
      <c r="Q412" s="4">
        <v>0.0</v>
      </c>
      <c r="R412" s="4" t="s">
        <v>302</v>
      </c>
      <c r="S412" s="4">
        <v>45387.0</v>
      </c>
      <c r="T412" s="4">
        <v>1.0</v>
      </c>
      <c r="U412" s="4"/>
    </row>
    <row r="413">
      <c r="A413" s="4" t="s">
        <v>1959</v>
      </c>
      <c r="B413" s="40">
        <v>45387.58198241898</v>
      </c>
      <c r="C413" s="9" t="s">
        <v>568</v>
      </c>
      <c r="D413" s="9" t="s">
        <v>147</v>
      </c>
      <c r="N413" s="9" t="s">
        <v>399</v>
      </c>
      <c r="O413" s="9" t="s">
        <v>1960</v>
      </c>
      <c r="Q413" s="4">
        <v>0.0</v>
      </c>
      <c r="R413" s="4" t="s">
        <v>399</v>
      </c>
      <c r="S413" s="4">
        <v>45387.0</v>
      </c>
      <c r="T413" s="4">
        <v>1.0</v>
      </c>
      <c r="U413" s="4"/>
    </row>
    <row r="414">
      <c r="A414" s="4" t="s">
        <v>1961</v>
      </c>
      <c r="B414" s="40">
        <v>45387.58916400463</v>
      </c>
      <c r="C414" s="9" t="s">
        <v>568</v>
      </c>
      <c r="D414" s="9" t="s">
        <v>147</v>
      </c>
      <c r="N414" s="9" t="s">
        <v>393</v>
      </c>
      <c r="O414" s="9" t="s">
        <v>1960</v>
      </c>
      <c r="Q414" s="4">
        <v>0.0</v>
      </c>
      <c r="R414" s="4" t="s">
        <v>393</v>
      </c>
      <c r="S414" s="4">
        <v>45387.0</v>
      </c>
      <c r="T414" s="4">
        <v>1.0</v>
      </c>
      <c r="U414" s="4"/>
    </row>
    <row r="415">
      <c r="A415" s="4" t="s">
        <v>1962</v>
      </c>
      <c r="B415" s="40">
        <v>45387.60684158565</v>
      </c>
      <c r="C415" s="9" t="s">
        <v>568</v>
      </c>
      <c r="D415" s="9" t="s">
        <v>147</v>
      </c>
      <c r="N415" s="9" t="s">
        <v>574</v>
      </c>
      <c r="O415" s="9" t="s">
        <v>571</v>
      </c>
      <c r="Q415" s="4">
        <v>0.0</v>
      </c>
      <c r="R415" s="4" t="s">
        <v>574</v>
      </c>
      <c r="S415" s="4">
        <v>45387.0</v>
      </c>
      <c r="T415" s="4">
        <v>1.0</v>
      </c>
      <c r="U415" s="4"/>
    </row>
    <row r="416">
      <c r="A416" s="4" t="s">
        <v>1963</v>
      </c>
      <c r="B416" s="40">
        <v>45387.76914542824</v>
      </c>
      <c r="C416" s="9" t="s">
        <v>568</v>
      </c>
      <c r="D416" s="9" t="s">
        <v>147</v>
      </c>
      <c r="N416" s="9" t="s">
        <v>381</v>
      </c>
      <c r="O416" s="9" t="s">
        <v>1698</v>
      </c>
      <c r="Q416" s="4">
        <v>0.0</v>
      </c>
      <c r="R416" s="4" t="s">
        <v>381</v>
      </c>
      <c r="S416" s="4">
        <v>45387.0</v>
      </c>
      <c r="T416" s="4">
        <v>1.0</v>
      </c>
      <c r="U416" s="4"/>
    </row>
    <row r="417">
      <c r="A417" s="4" t="s">
        <v>1964</v>
      </c>
      <c r="B417" s="40">
        <v>45388.54165324074</v>
      </c>
      <c r="C417" s="9" t="s">
        <v>568</v>
      </c>
      <c r="D417" s="9" t="s">
        <v>147</v>
      </c>
      <c r="N417" s="9" t="s">
        <v>1722</v>
      </c>
      <c r="O417" s="9" t="s">
        <v>1719</v>
      </c>
      <c r="Q417" s="4">
        <v>0.0</v>
      </c>
      <c r="R417" s="4" t="s">
        <v>1722</v>
      </c>
      <c r="S417" s="4">
        <v>45388.0</v>
      </c>
      <c r="T417" s="4">
        <v>1.0</v>
      </c>
      <c r="U417" s="4"/>
    </row>
    <row r="418">
      <c r="A418" s="4" t="s">
        <v>1965</v>
      </c>
      <c r="B418" s="40">
        <v>45388.54297175926</v>
      </c>
      <c r="C418" s="9" t="s">
        <v>722</v>
      </c>
      <c r="D418" s="9" t="s">
        <v>147</v>
      </c>
      <c r="N418" s="9" t="s">
        <v>927</v>
      </c>
      <c r="O418" s="9" t="s">
        <v>1732</v>
      </c>
      <c r="Q418" s="4">
        <v>0.0</v>
      </c>
      <c r="R418" s="4" t="s">
        <v>927</v>
      </c>
      <c r="S418" s="4">
        <v>45388.0</v>
      </c>
      <c r="T418" s="4">
        <v>1.0</v>
      </c>
      <c r="U418" s="4"/>
    </row>
    <row r="419">
      <c r="A419" s="4" t="s">
        <v>1966</v>
      </c>
      <c r="B419" s="40">
        <v>45388.557260891204</v>
      </c>
      <c r="C419" s="9" t="s">
        <v>568</v>
      </c>
      <c r="D419" s="9" t="s">
        <v>147</v>
      </c>
      <c r="N419" s="9" t="s">
        <v>1967</v>
      </c>
      <c r="O419" s="9" t="s">
        <v>1732</v>
      </c>
      <c r="Q419" s="4">
        <v>0.0</v>
      </c>
      <c r="R419" s="4" t="s">
        <v>1967</v>
      </c>
      <c r="S419" s="4">
        <v>45388.0</v>
      </c>
      <c r="T419" s="4">
        <v>1.0</v>
      </c>
      <c r="U419" s="4"/>
    </row>
    <row r="420">
      <c r="A420" s="4" t="s">
        <v>1968</v>
      </c>
      <c r="B420" s="40">
        <v>45388.56970883102</v>
      </c>
      <c r="C420" s="9" t="s">
        <v>722</v>
      </c>
      <c r="D420" s="9" t="s">
        <v>147</v>
      </c>
      <c r="N420" s="9" t="s">
        <v>1969</v>
      </c>
      <c r="O420" s="9" t="s">
        <v>1732</v>
      </c>
      <c r="Q420" s="4">
        <v>0.0</v>
      </c>
      <c r="R420" s="4" t="s">
        <v>1969</v>
      </c>
      <c r="S420" s="4">
        <v>45388.0</v>
      </c>
      <c r="T420" s="4">
        <v>1.0</v>
      </c>
      <c r="U420" s="4"/>
    </row>
    <row r="421">
      <c r="A421" s="4" t="s">
        <v>1970</v>
      </c>
      <c r="B421" s="40">
        <v>45388.58397304398</v>
      </c>
      <c r="C421" s="9" t="s">
        <v>568</v>
      </c>
      <c r="D421" s="9" t="s">
        <v>147</v>
      </c>
      <c r="N421" s="9" t="s">
        <v>1753</v>
      </c>
      <c r="O421" s="9" t="s">
        <v>1719</v>
      </c>
      <c r="Q421" s="4">
        <v>0.0</v>
      </c>
      <c r="R421" s="4" t="s">
        <v>1753</v>
      </c>
      <c r="S421" s="4">
        <v>45388.0</v>
      </c>
      <c r="T421" s="4">
        <v>1.0</v>
      </c>
      <c r="U421" s="4"/>
    </row>
    <row r="422">
      <c r="A422" s="4" t="s">
        <v>1971</v>
      </c>
      <c r="B422" s="40">
        <v>45388.59575392361</v>
      </c>
      <c r="C422" s="9" t="s">
        <v>722</v>
      </c>
      <c r="D422" s="9" t="s">
        <v>147</v>
      </c>
      <c r="N422" s="9" t="s">
        <v>1972</v>
      </c>
      <c r="O422" s="9" t="s">
        <v>1732</v>
      </c>
      <c r="Q422" s="4">
        <v>0.0</v>
      </c>
      <c r="R422" s="4" t="s">
        <v>1972</v>
      </c>
      <c r="S422" s="4">
        <v>45388.0</v>
      </c>
      <c r="T422" s="4">
        <v>1.0</v>
      </c>
      <c r="U422" s="4"/>
    </row>
    <row r="423">
      <c r="A423" s="4" t="s">
        <v>1973</v>
      </c>
      <c r="B423" s="40">
        <v>45388.61067401621</v>
      </c>
      <c r="C423" s="9" t="s">
        <v>568</v>
      </c>
      <c r="D423" s="9" t="s">
        <v>147</v>
      </c>
      <c r="N423" s="9" t="s">
        <v>1974</v>
      </c>
      <c r="O423" s="9" t="s">
        <v>1732</v>
      </c>
      <c r="Q423" s="4">
        <v>0.0</v>
      </c>
      <c r="R423" s="4" t="s">
        <v>1974</v>
      </c>
      <c r="S423" s="4">
        <v>45388.0</v>
      </c>
      <c r="T423" s="4">
        <v>1.0</v>
      </c>
      <c r="U423" s="4"/>
    </row>
    <row r="424">
      <c r="A424" s="4" t="s">
        <v>1975</v>
      </c>
      <c r="B424" s="40">
        <v>45388.64023482639</v>
      </c>
      <c r="C424" s="9" t="s">
        <v>722</v>
      </c>
      <c r="D424" s="9" t="s">
        <v>147</v>
      </c>
      <c r="N424" s="9" t="s">
        <v>1772</v>
      </c>
      <c r="O424" s="9" t="s">
        <v>1732</v>
      </c>
      <c r="Q424" s="4">
        <v>0.0</v>
      </c>
      <c r="R424" s="4" t="s">
        <v>1772</v>
      </c>
      <c r="S424" s="4">
        <v>45388.0</v>
      </c>
      <c r="T424" s="4">
        <v>1.0</v>
      </c>
      <c r="U424" s="4"/>
    </row>
    <row r="425">
      <c r="A425" s="4" t="s">
        <v>1976</v>
      </c>
      <c r="B425" s="40">
        <v>45388.65428630787</v>
      </c>
      <c r="C425" s="9" t="s">
        <v>568</v>
      </c>
      <c r="D425" s="9" t="s">
        <v>147</v>
      </c>
      <c r="N425" s="9" t="s">
        <v>1977</v>
      </c>
      <c r="O425" s="9" t="s">
        <v>1719</v>
      </c>
      <c r="Q425" s="4">
        <v>0.0</v>
      </c>
      <c r="R425" s="4" t="s">
        <v>1977</v>
      </c>
      <c r="S425" s="4">
        <v>45388.0</v>
      </c>
      <c r="T425" s="4">
        <v>1.0</v>
      </c>
      <c r="U425" s="4"/>
    </row>
    <row r="426">
      <c r="A426" s="4" t="s">
        <v>1978</v>
      </c>
      <c r="B426" s="40">
        <v>45388.68901966435</v>
      </c>
      <c r="C426" s="9" t="s">
        <v>568</v>
      </c>
      <c r="D426" s="9" t="s">
        <v>147</v>
      </c>
      <c r="N426" s="9" t="s">
        <v>851</v>
      </c>
      <c r="O426" s="9" t="s">
        <v>1719</v>
      </c>
      <c r="Q426" s="4">
        <v>0.0</v>
      </c>
      <c r="R426" s="4" t="s">
        <v>851</v>
      </c>
      <c r="S426" s="4">
        <v>45388.0</v>
      </c>
      <c r="T426" s="4">
        <v>1.0</v>
      </c>
      <c r="U426" s="4"/>
    </row>
    <row r="427">
      <c r="A427" s="4" t="s">
        <v>1979</v>
      </c>
      <c r="B427" s="40">
        <v>45388.69086364583</v>
      </c>
      <c r="C427" s="9" t="s">
        <v>722</v>
      </c>
      <c r="D427" s="9" t="s">
        <v>147</v>
      </c>
      <c r="N427" s="9" t="s">
        <v>1980</v>
      </c>
      <c r="O427" s="9" t="s">
        <v>1732</v>
      </c>
      <c r="Q427" s="4">
        <v>0.0</v>
      </c>
      <c r="R427" s="4" t="s">
        <v>1980</v>
      </c>
      <c r="S427" s="4">
        <v>45388.0</v>
      </c>
      <c r="T427" s="4">
        <v>1.0</v>
      </c>
      <c r="U427" s="4"/>
    </row>
    <row r="428">
      <c r="A428" s="4" t="s">
        <v>1981</v>
      </c>
      <c r="B428" s="40">
        <v>45388.71616369213</v>
      </c>
      <c r="C428" s="9" t="s">
        <v>568</v>
      </c>
      <c r="D428" s="9" t="s">
        <v>147</v>
      </c>
      <c r="N428" s="9" t="s">
        <v>1895</v>
      </c>
      <c r="O428" s="9" t="s">
        <v>1732</v>
      </c>
      <c r="Q428" s="4">
        <v>0.0</v>
      </c>
      <c r="R428" s="4" t="s">
        <v>1895</v>
      </c>
      <c r="S428" s="4">
        <v>45388.0</v>
      </c>
      <c r="T428" s="4">
        <v>1.0</v>
      </c>
      <c r="U428" s="4"/>
    </row>
    <row r="429">
      <c r="A429" s="4" t="s">
        <v>1982</v>
      </c>
      <c r="B429" s="40">
        <v>45390.56124605324</v>
      </c>
      <c r="C429" s="9" t="s">
        <v>568</v>
      </c>
      <c r="D429" s="9" t="s">
        <v>27</v>
      </c>
      <c r="E429" s="9" t="s">
        <v>1983</v>
      </c>
      <c r="F429" s="9" t="s">
        <v>1984</v>
      </c>
      <c r="G429" s="9">
        <v>7.838456848E9</v>
      </c>
      <c r="H429" s="9" t="s">
        <v>44</v>
      </c>
      <c r="I429" s="9" t="s">
        <v>1985</v>
      </c>
      <c r="J429" s="9">
        <v>110095.0</v>
      </c>
      <c r="K429" s="36" t="s">
        <v>1986</v>
      </c>
      <c r="L429" s="9" t="s">
        <v>165</v>
      </c>
      <c r="M429" s="9" t="s">
        <v>1987</v>
      </c>
      <c r="Q429" s="4">
        <v>0.0</v>
      </c>
      <c r="R429" s="4" t="s">
        <v>1988</v>
      </c>
      <c r="S429" s="4">
        <v>45390.0</v>
      </c>
      <c r="T429" s="4">
        <v>1.0</v>
      </c>
      <c r="U429" s="4" t="s">
        <v>1988</v>
      </c>
    </row>
    <row r="430">
      <c r="A430" s="4" t="s">
        <v>1989</v>
      </c>
      <c r="B430" s="40">
        <v>45390.5794307176</v>
      </c>
      <c r="C430" s="9" t="s">
        <v>722</v>
      </c>
      <c r="D430" s="9" t="s">
        <v>27</v>
      </c>
      <c r="E430" s="9" t="s">
        <v>1990</v>
      </c>
      <c r="F430" s="9" t="s">
        <v>1991</v>
      </c>
      <c r="G430" s="9">
        <v>9.990469705E9</v>
      </c>
      <c r="H430" s="9" t="s">
        <v>44</v>
      </c>
      <c r="I430" s="9" t="s">
        <v>1992</v>
      </c>
      <c r="J430" s="9">
        <v>110095.0</v>
      </c>
      <c r="K430" s="36" t="s">
        <v>1993</v>
      </c>
      <c r="L430" s="9" t="s">
        <v>165</v>
      </c>
      <c r="M430" s="9" t="s">
        <v>1994</v>
      </c>
      <c r="Q430" s="4">
        <v>0.0</v>
      </c>
      <c r="R430" s="4" t="s">
        <v>1995</v>
      </c>
      <c r="S430" s="4">
        <v>45390.0</v>
      </c>
      <c r="T430" s="4">
        <v>1.0</v>
      </c>
      <c r="U430" s="4" t="s">
        <v>1995</v>
      </c>
    </row>
    <row r="431">
      <c r="A431" s="4" t="s">
        <v>1996</v>
      </c>
      <c r="B431" s="40">
        <v>45390.58561597222</v>
      </c>
      <c r="C431" s="9" t="s">
        <v>568</v>
      </c>
      <c r="D431" s="9" t="s">
        <v>27</v>
      </c>
      <c r="E431" s="9" t="s">
        <v>1997</v>
      </c>
      <c r="F431" s="9" t="s">
        <v>1998</v>
      </c>
      <c r="G431" s="9">
        <v>9.212597394E9</v>
      </c>
      <c r="H431" s="9" t="s">
        <v>44</v>
      </c>
      <c r="I431" s="9" t="s">
        <v>1985</v>
      </c>
      <c r="J431" s="9">
        <v>110095.0</v>
      </c>
      <c r="K431" s="36" t="s">
        <v>1999</v>
      </c>
      <c r="L431" s="9" t="s">
        <v>165</v>
      </c>
      <c r="M431" s="9" t="s">
        <v>2000</v>
      </c>
      <c r="Q431" s="4">
        <v>0.0</v>
      </c>
      <c r="R431" s="4" t="s">
        <v>2001</v>
      </c>
      <c r="S431" s="4">
        <v>45390.0</v>
      </c>
      <c r="T431" s="4">
        <v>1.0</v>
      </c>
      <c r="U431" s="4" t="s">
        <v>2001</v>
      </c>
    </row>
    <row r="432">
      <c r="A432" s="4" t="s">
        <v>2002</v>
      </c>
      <c r="B432" s="40">
        <v>45390.59834087963</v>
      </c>
      <c r="C432" s="9" t="s">
        <v>722</v>
      </c>
      <c r="D432" s="9" t="s">
        <v>27</v>
      </c>
      <c r="E432" s="9" t="s">
        <v>2003</v>
      </c>
      <c r="F432" s="9" t="s">
        <v>2004</v>
      </c>
      <c r="G432" s="9">
        <v>9.971545496E9</v>
      </c>
      <c r="H432" s="9" t="s">
        <v>44</v>
      </c>
      <c r="I432" s="9" t="s">
        <v>1992</v>
      </c>
      <c r="J432" s="9">
        <v>110095.0</v>
      </c>
      <c r="K432" s="36" t="s">
        <v>2005</v>
      </c>
      <c r="L432" s="9" t="s">
        <v>165</v>
      </c>
      <c r="M432" s="9" t="s">
        <v>1653</v>
      </c>
      <c r="Q432" s="4">
        <v>0.0</v>
      </c>
      <c r="R432" s="4" t="s">
        <v>2006</v>
      </c>
      <c r="S432" s="4">
        <v>45390.0</v>
      </c>
      <c r="T432" s="4">
        <v>1.0</v>
      </c>
      <c r="U432" s="4" t="s">
        <v>2006</v>
      </c>
    </row>
    <row r="433">
      <c r="A433" s="4" t="s">
        <v>2007</v>
      </c>
      <c r="B433" s="40">
        <v>45390.61768548611</v>
      </c>
      <c r="C433" s="9" t="s">
        <v>722</v>
      </c>
      <c r="D433" s="9" t="s">
        <v>27</v>
      </c>
      <c r="E433" s="9" t="s">
        <v>2008</v>
      </c>
      <c r="F433" s="9" t="s">
        <v>2009</v>
      </c>
      <c r="G433" s="9">
        <v>9.718833589E9</v>
      </c>
      <c r="H433" s="9" t="s">
        <v>44</v>
      </c>
      <c r="I433" s="9" t="s">
        <v>1992</v>
      </c>
      <c r="J433" s="9">
        <v>110095.0</v>
      </c>
      <c r="K433" s="36" t="s">
        <v>2010</v>
      </c>
      <c r="L433" s="9" t="s">
        <v>165</v>
      </c>
      <c r="M433" s="9" t="s">
        <v>2011</v>
      </c>
      <c r="Q433" s="4">
        <v>0.0</v>
      </c>
      <c r="R433" s="4" t="s">
        <v>2012</v>
      </c>
      <c r="S433" s="4">
        <v>45390.0</v>
      </c>
      <c r="T433" s="4">
        <v>1.0</v>
      </c>
      <c r="U433" s="4" t="s">
        <v>2012</v>
      </c>
    </row>
    <row r="434">
      <c r="A434" s="4" t="s">
        <v>2013</v>
      </c>
      <c r="B434" s="40">
        <v>45390.62095493056</v>
      </c>
      <c r="C434" s="9" t="s">
        <v>568</v>
      </c>
      <c r="D434" s="9" t="s">
        <v>27</v>
      </c>
      <c r="E434" s="9" t="s">
        <v>2014</v>
      </c>
      <c r="F434" s="9" t="s">
        <v>2015</v>
      </c>
      <c r="G434" s="9">
        <v>9.210021539E9</v>
      </c>
      <c r="H434" s="9" t="s">
        <v>44</v>
      </c>
      <c r="I434" s="9" t="s">
        <v>1985</v>
      </c>
      <c r="J434" s="9">
        <v>110095.0</v>
      </c>
      <c r="K434" s="36" t="s">
        <v>2016</v>
      </c>
      <c r="L434" s="9" t="s">
        <v>165</v>
      </c>
      <c r="M434" s="9" t="s">
        <v>936</v>
      </c>
      <c r="Q434" s="4">
        <v>0.0</v>
      </c>
      <c r="R434" s="4" t="s">
        <v>2017</v>
      </c>
      <c r="S434" s="4">
        <v>45390.0</v>
      </c>
      <c r="T434" s="4">
        <v>1.0</v>
      </c>
      <c r="U434" s="4" t="s">
        <v>2017</v>
      </c>
    </row>
    <row r="435">
      <c r="A435" s="4" t="s">
        <v>2018</v>
      </c>
      <c r="B435" s="40">
        <v>45390.658904675925</v>
      </c>
      <c r="C435" s="9" t="s">
        <v>722</v>
      </c>
      <c r="D435" s="9" t="s">
        <v>27</v>
      </c>
      <c r="E435" s="9" t="s">
        <v>2019</v>
      </c>
      <c r="F435" s="9" t="s">
        <v>2020</v>
      </c>
      <c r="G435" s="9">
        <v>9.891000347E9</v>
      </c>
      <c r="H435" s="9" t="s">
        <v>44</v>
      </c>
      <c r="I435" s="9" t="s">
        <v>1992</v>
      </c>
      <c r="J435" s="9">
        <v>110095.0</v>
      </c>
      <c r="K435" s="36" t="s">
        <v>2021</v>
      </c>
      <c r="L435" s="9" t="s">
        <v>165</v>
      </c>
      <c r="M435" s="9" t="s">
        <v>1746</v>
      </c>
      <c r="Q435" s="4">
        <v>0.0</v>
      </c>
      <c r="R435" s="4" t="s">
        <v>2022</v>
      </c>
      <c r="S435" s="4">
        <v>45390.0</v>
      </c>
      <c r="T435" s="4">
        <v>1.0</v>
      </c>
      <c r="U435" s="4" t="s">
        <v>2022</v>
      </c>
    </row>
    <row r="436">
      <c r="A436" s="4" t="s">
        <v>2023</v>
      </c>
      <c r="B436" s="40">
        <v>45390.67974659722</v>
      </c>
      <c r="C436" s="9" t="s">
        <v>568</v>
      </c>
      <c r="D436" s="9" t="s">
        <v>27</v>
      </c>
      <c r="E436" s="9" t="s">
        <v>2024</v>
      </c>
      <c r="F436" s="9" t="s">
        <v>436</v>
      </c>
      <c r="G436" s="9">
        <v>9.654050509E9</v>
      </c>
      <c r="H436" s="9" t="s">
        <v>44</v>
      </c>
      <c r="I436" s="9" t="s">
        <v>2025</v>
      </c>
      <c r="J436" s="9">
        <v>110095.0</v>
      </c>
      <c r="K436" s="36" t="s">
        <v>2026</v>
      </c>
      <c r="L436" s="9" t="s">
        <v>165</v>
      </c>
      <c r="M436" s="9" t="s">
        <v>2027</v>
      </c>
      <c r="Q436" s="4">
        <v>0.0</v>
      </c>
      <c r="R436" s="4" t="s">
        <v>2028</v>
      </c>
      <c r="S436" s="4">
        <v>45390.0</v>
      </c>
      <c r="T436" s="4">
        <v>1.0</v>
      </c>
      <c r="U436" s="4" t="s">
        <v>2028</v>
      </c>
    </row>
    <row r="437">
      <c r="A437" s="4" t="s">
        <v>2029</v>
      </c>
      <c r="B437" s="40">
        <v>45390.68442085648</v>
      </c>
      <c r="C437" s="9" t="s">
        <v>722</v>
      </c>
      <c r="D437" s="9" t="s">
        <v>27</v>
      </c>
      <c r="E437" s="9" t="s">
        <v>2030</v>
      </c>
      <c r="F437" s="9" t="s">
        <v>2031</v>
      </c>
      <c r="G437" s="9">
        <v>9.911513161E9</v>
      </c>
      <c r="H437" s="9" t="s">
        <v>44</v>
      </c>
      <c r="I437" s="9" t="s">
        <v>1992</v>
      </c>
      <c r="J437" s="9">
        <v>110095.0</v>
      </c>
      <c r="K437" s="36" t="s">
        <v>2032</v>
      </c>
      <c r="L437" s="9" t="s">
        <v>165</v>
      </c>
      <c r="M437" s="9" t="s">
        <v>2033</v>
      </c>
      <c r="Q437" s="4">
        <v>0.0</v>
      </c>
      <c r="R437" s="4" t="s">
        <v>2034</v>
      </c>
      <c r="S437" s="4">
        <v>45390.0</v>
      </c>
      <c r="T437" s="4">
        <v>1.0</v>
      </c>
      <c r="U437" s="4" t="s">
        <v>2034</v>
      </c>
    </row>
    <row r="438">
      <c r="A438" s="4" t="s">
        <v>2035</v>
      </c>
      <c r="B438" s="40">
        <v>45390.684852708335</v>
      </c>
      <c r="C438" s="9" t="s">
        <v>568</v>
      </c>
      <c r="D438" s="9" t="s">
        <v>27</v>
      </c>
      <c r="E438" s="9" t="s">
        <v>2036</v>
      </c>
      <c r="F438" s="9" t="s">
        <v>2037</v>
      </c>
      <c r="G438" s="9">
        <v>9.871262333E9</v>
      </c>
      <c r="H438" s="9" t="s">
        <v>44</v>
      </c>
      <c r="I438" s="9" t="s">
        <v>1985</v>
      </c>
      <c r="J438" s="9">
        <v>110095.0</v>
      </c>
      <c r="K438" s="36" t="s">
        <v>2038</v>
      </c>
      <c r="L438" s="9" t="s">
        <v>165</v>
      </c>
      <c r="M438" s="9" t="s">
        <v>1123</v>
      </c>
      <c r="Q438" s="4">
        <v>0.0</v>
      </c>
      <c r="R438" s="4" t="s">
        <v>2039</v>
      </c>
      <c r="S438" s="4">
        <v>45390.0</v>
      </c>
      <c r="T438" s="4">
        <v>1.0</v>
      </c>
      <c r="U438" s="4" t="s">
        <v>2039</v>
      </c>
    </row>
    <row r="439">
      <c r="A439" s="4" t="s">
        <v>2040</v>
      </c>
      <c r="B439" s="40">
        <v>45390.714941134254</v>
      </c>
      <c r="C439" s="9" t="s">
        <v>568</v>
      </c>
      <c r="D439" s="9" t="s">
        <v>27</v>
      </c>
      <c r="E439" s="9" t="s">
        <v>2041</v>
      </c>
      <c r="F439" s="9" t="s">
        <v>2042</v>
      </c>
      <c r="G439" s="9">
        <v>9.911486299E9</v>
      </c>
      <c r="H439" s="9" t="s">
        <v>44</v>
      </c>
      <c r="I439" s="9" t="s">
        <v>1985</v>
      </c>
      <c r="J439" s="9">
        <v>110095.0</v>
      </c>
      <c r="K439" s="36" t="s">
        <v>2043</v>
      </c>
      <c r="L439" s="9" t="s">
        <v>165</v>
      </c>
      <c r="M439" s="9" t="s">
        <v>2044</v>
      </c>
      <c r="Q439" s="4">
        <v>0.0</v>
      </c>
      <c r="R439" s="4" t="s">
        <v>2045</v>
      </c>
      <c r="S439" s="4">
        <v>45390.0</v>
      </c>
      <c r="T439" s="4">
        <v>1.0</v>
      </c>
      <c r="U439" s="4" t="s">
        <v>2045</v>
      </c>
    </row>
    <row r="440">
      <c r="A440" s="4" t="s">
        <v>2046</v>
      </c>
      <c r="B440" s="40">
        <v>45390.72002862269</v>
      </c>
      <c r="C440" s="9" t="s">
        <v>722</v>
      </c>
      <c r="D440" s="9" t="s">
        <v>27</v>
      </c>
      <c r="E440" s="9" t="s">
        <v>2047</v>
      </c>
      <c r="F440" s="9" t="s">
        <v>2048</v>
      </c>
      <c r="G440" s="9">
        <v>9.891525525E9</v>
      </c>
      <c r="H440" s="9" t="s">
        <v>44</v>
      </c>
      <c r="I440" s="9" t="s">
        <v>1992</v>
      </c>
      <c r="J440" s="9">
        <v>110095.0</v>
      </c>
      <c r="K440" s="36" t="s">
        <v>2049</v>
      </c>
      <c r="L440" s="9" t="s">
        <v>165</v>
      </c>
      <c r="M440" s="9" t="s">
        <v>2050</v>
      </c>
      <c r="Q440" s="4">
        <v>0.0</v>
      </c>
      <c r="R440" s="4" t="s">
        <v>2051</v>
      </c>
      <c r="S440" s="4">
        <v>45390.0</v>
      </c>
      <c r="T440" s="4">
        <v>1.0</v>
      </c>
      <c r="U440" s="4" t="s">
        <v>2051</v>
      </c>
    </row>
    <row r="441">
      <c r="A441" s="4" t="s">
        <v>2052</v>
      </c>
      <c r="B441" s="40">
        <v>45390.73769113426</v>
      </c>
      <c r="C441" s="9" t="s">
        <v>722</v>
      </c>
      <c r="D441" s="9" t="s">
        <v>27</v>
      </c>
      <c r="E441" s="9" t="s">
        <v>2053</v>
      </c>
      <c r="F441" s="9" t="s">
        <v>2054</v>
      </c>
      <c r="G441" s="9">
        <v>7.703838297E9</v>
      </c>
      <c r="H441" s="9" t="s">
        <v>291</v>
      </c>
      <c r="I441" s="9" t="s">
        <v>2055</v>
      </c>
      <c r="J441" s="9">
        <v>201005.0</v>
      </c>
      <c r="K441" s="36" t="s">
        <v>2056</v>
      </c>
      <c r="L441" s="9" t="s">
        <v>235</v>
      </c>
      <c r="M441" s="9" t="s">
        <v>807</v>
      </c>
      <c r="Q441" s="4">
        <v>0.0</v>
      </c>
      <c r="R441" s="4" t="s">
        <v>2057</v>
      </c>
      <c r="S441" s="4">
        <v>45390.0</v>
      </c>
      <c r="T441" s="4">
        <v>1.0</v>
      </c>
      <c r="U441" s="4" t="s">
        <v>2057</v>
      </c>
    </row>
    <row r="442">
      <c r="A442" s="4" t="s">
        <v>2058</v>
      </c>
      <c r="B442" s="40">
        <v>45391.45762292824</v>
      </c>
      <c r="C442" s="9" t="s">
        <v>1671</v>
      </c>
      <c r="D442" s="9" t="s">
        <v>27</v>
      </c>
      <c r="E442" s="9" t="s">
        <v>2059</v>
      </c>
      <c r="F442" s="9" t="s">
        <v>2060</v>
      </c>
      <c r="G442" s="9">
        <v>9.999920625E9</v>
      </c>
      <c r="H442" s="9" t="s">
        <v>1077</v>
      </c>
      <c r="I442" s="9" t="s">
        <v>2061</v>
      </c>
      <c r="J442" s="9">
        <v>122001.0</v>
      </c>
      <c r="K442" s="36" t="s">
        <v>2062</v>
      </c>
      <c r="L442" s="9" t="s">
        <v>266</v>
      </c>
      <c r="M442" s="9" t="s">
        <v>1676</v>
      </c>
      <c r="Q442" s="4">
        <v>1.0</v>
      </c>
      <c r="R442" s="4" t="s">
        <v>2063</v>
      </c>
      <c r="S442" s="4">
        <v>45391.0</v>
      </c>
      <c r="T442" s="4">
        <v>1.0</v>
      </c>
      <c r="U442" s="4" t="s">
        <v>2063</v>
      </c>
    </row>
    <row r="443">
      <c r="A443" s="4" t="s">
        <v>2064</v>
      </c>
      <c r="B443" s="40">
        <v>45391.49680759259</v>
      </c>
      <c r="C443" s="9" t="s">
        <v>2065</v>
      </c>
      <c r="D443" s="9" t="s">
        <v>27</v>
      </c>
      <c r="E443" s="9" t="s">
        <v>2066</v>
      </c>
      <c r="F443" s="9" t="s">
        <v>2067</v>
      </c>
      <c r="G443" s="9">
        <v>7.0118687E9</v>
      </c>
      <c r="H443" s="9" t="s">
        <v>44</v>
      </c>
      <c r="I443" s="9" t="s">
        <v>2068</v>
      </c>
      <c r="J443" s="9">
        <v>110080.0</v>
      </c>
      <c r="K443" s="36" t="s">
        <v>2069</v>
      </c>
      <c r="L443" s="9" t="s">
        <v>266</v>
      </c>
      <c r="M443" s="9" t="s">
        <v>2070</v>
      </c>
      <c r="Q443" s="4">
        <v>1.0</v>
      </c>
      <c r="R443" s="4" t="s">
        <v>2071</v>
      </c>
      <c r="S443" s="4">
        <v>45391.0</v>
      </c>
      <c r="T443" s="4">
        <v>1.0</v>
      </c>
      <c r="U443" s="4" t="s">
        <v>2071</v>
      </c>
    </row>
    <row r="444">
      <c r="A444" s="4" t="s">
        <v>2072</v>
      </c>
      <c r="B444" s="40">
        <v>45391.59742549769</v>
      </c>
      <c r="C444" s="9" t="s">
        <v>722</v>
      </c>
      <c r="D444" s="9" t="s">
        <v>27</v>
      </c>
      <c r="E444" s="9" t="s">
        <v>2073</v>
      </c>
      <c r="F444" s="9" t="s">
        <v>2074</v>
      </c>
      <c r="G444" s="9">
        <v>9.810654488E9</v>
      </c>
      <c r="H444" s="9" t="s">
        <v>44</v>
      </c>
      <c r="I444" s="9" t="s">
        <v>2075</v>
      </c>
      <c r="J444" s="9">
        <v>110023.0</v>
      </c>
      <c r="K444" s="36" t="s">
        <v>2076</v>
      </c>
      <c r="L444" s="9" t="s">
        <v>165</v>
      </c>
      <c r="M444" s="9" t="s">
        <v>2077</v>
      </c>
      <c r="Q444" s="4">
        <v>0.0</v>
      </c>
      <c r="R444" s="4" t="s">
        <v>2078</v>
      </c>
      <c r="S444" s="4">
        <v>45391.0</v>
      </c>
      <c r="T444" s="4">
        <v>1.0</v>
      </c>
      <c r="U444" s="4" t="s">
        <v>2078</v>
      </c>
    </row>
    <row r="445">
      <c r="A445" s="4" t="s">
        <v>2079</v>
      </c>
      <c r="B445" s="40">
        <v>45391.603845011574</v>
      </c>
      <c r="C445" s="9" t="s">
        <v>568</v>
      </c>
      <c r="D445" s="9" t="s">
        <v>27</v>
      </c>
      <c r="E445" s="9" t="s">
        <v>1140</v>
      </c>
      <c r="F445" s="9" t="s">
        <v>2080</v>
      </c>
      <c r="G445" s="9">
        <v>9.811162057E9</v>
      </c>
      <c r="H445" s="9" t="s">
        <v>44</v>
      </c>
      <c r="I445" s="9" t="s">
        <v>2081</v>
      </c>
      <c r="J445" s="9">
        <v>110023.0</v>
      </c>
      <c r="K445" s="36" t="s">
        <v>2082</v>
      </c>
      <c r="L445" s="9" t="s">
        <v>165</v>
      </c>
      <c r="M445" s="9" t="s">
        <v>2083</v>
      </c>
      <c r="Q445" s="4">
        <v>0.0</v>
      </c>
      <c r="R445" s="4" t="s">
        <v>2084</v>
      </c>
      <c r="S445" s="4">
        <v>45391.0</v>
      </c>
      <c r="T445" s="4">
        <v>1.0</v>
      </c>
      <c r="U445" s="4" t="s">
        <v>2084</v>
      </c>
    </row>
    <row r="446">
      <c r="A446" s="4"/>
      <c r="B446" s="42"/>
      <c r="C446" s="9"/>
      <c r="D446" s="9"/>
      <c r="M446" s="33"/>
      <c r="Q446" s="4"/>
      <c r="R446" s="4"/>
      <c r="S446" s="6"/>
      <c r="T446" s="4"/>
      <c r="U446" s="4"/>
    </row>
    <row r="447">
      <c r="A447" s="4"/>
      <c r="B447" s="42"/>
      <c r="C447" s="9"/>
      <c r="D447" s="9"/>
      <c r="M447" s="33"/>
      <c r="Q447" s="4"/>
      <c r="R447" s="4"/>
      <c r="S447" s="6"/>
      <c r="T447" s="4"/>
      <c r="U447" s="4"/>
    </row>
    <row r="448">
      <c r="A448" s="4"/>
      <c r="B448" s="42"/>
      <c r="C448" s="9"/>
      <c r="D448" s="9"/>
      <c r="M448" s="33"/>
      <c r="Q448" s="4"/>
      <c r="R448" s="4"/>
      <c r="S448" s="6"/>
      <c r="T448" s="4"/>
      <c r="U448" s="4"/>
    </row>
    <row r="449">
      <c r="A449" s="4"/>
      <c r="B449" s="42"/>
      <c r="C449" s="9"/>
      <c r="D449" s="9"/>
      <c r="M449" s="33"/>
      <c r="Q449" s="4"/>
      <c r="R449" s="4"/>
      <c r="S449" s="6"/>
      <c r="T449" s="4"/>
      <c r="U449" s="4"/>
    </row>
    <row r="450">
      <c r="A450" s="4"/>
      <c r="B450" s="42"/>
      <c r="C450" s="9"/>
      <c r="D450" s="9"/>
      <c r="M450" s="33"/>
      <c r="Q450" s="4"/>
      <c r="R450" s="4"/>
      <c r="S450" s="6"/>
      <c r="T450" s="4"/>
      <c r="U450" s="4"/>
    </row>
    <row r="451">
      <c r="A451" s="4"/>
      <c r="B451" s="42"/>
      <c r="C451" s="9"/>
      <c r="D451" s="9"/>
      <c r="M451" s="33"/>
      <c r="Q451" s="4"/>
      <c r="R451" s="4"/>
      <c r="S451" s="6"/>
      <c r="T451" s="4"/>
      <c r="U451" s="4"/>
    </row>
    <row r="452">
      <c r="A452" s="4"/>
      <c r="B452" s="42"/>
      <c r="C452" s="9"/>
      <c r="D452" s="9"/>
      <c r="M452" s="33"/>
      <c r="Q452" s="4"/>
      <c r="R452" s="4"/>
      <c r="S452" s="6"/>
      <c r="T452" s="4"/>
      <c r="U452" s="4"/>
    </row>
    <row r="453">
      <c r="A453" s="4"/>
      <c r="B453" s="42"/>
      <c r="C453" s="9"/>
      <c r="D453" s="9"/>
      <c r="M453" s="33"/>
      <c r="Q453" s="4"/>
      <c r="R453" s="4"/>
      <c r="S453" s="6"/>
      <c r="T453" s="4"/>
      <c r="U453" s="4"/>
    </row>
    <row r="454">
      <c r="A454" s="4"/>
      <c r="B454" s="42"/>
      <c r="C454" s="9"/>
      <c r="D454" s="9"/>
      <c r="M454" s="33"/>
      <c r="Q454" s="4"/>
      <c r="R454" s="4"/>
      <c r="S454" s="6"/>
      <c r="T454" s="4"/>
      <c r="U454" s="4"/>
    </row>
    <row r="455">
      <c r="A455" s="4"/>
      <c r="B455" s="42"/>
      <c r="C455" s="9"/>
      <c r="D455" s="9"/>
      <c r="M455" s="33"/>
      <c r="Q455" s="4"/>
      <c r="R455" s="4"/>
      <c r="S455" s="6"/>
      <c r="T455" s="4"/>
      <c r="U455" s="4"/>
    </row>
    <row r="456">
      <c r="A456" s="4"/>
      <c r="B456" s="42"/>
      <c r="C456" s="9"/>
      <c r="D456" s="9"/>
      <c r="M456" s="33"/>
      <c r="Q456" s="4"/>
      <c r="R456" s="4"/>
      <c r="S456" s="6"/>
      <c r="T456" s="4"/>
      <c r="U456" s="4"/>
    </row>
    <row r="457">
      <c r="A457" s="4"/>
      <c r="B457" s="42"/>
      <c r="C457" s="9"/>
      <c r="D457" s="9"/>
      <c r="M457" s="33"/>
      <c r="Q457" s="4"/>
      <c r="R457" s="4"/>
      <c r="S457" s="6"/>
      <c r="T457" s="4"/>
      <c r="U457" s="4"/>
    </row>
    <row r="458">
      <c r="A458" s="4"/>
      <c r="B458" s="42"/>
      <c r="C458" s="9"/>
      <c r="D458" s="9"/>
      <c r="M458" s="33"/>
      <c r="Q458" s="4"/>
      <c r="R458" s="4"/>
      <c r="S458" s="6"/>
      <c r="T458" s="4"/>
      <c r="U458" s="4"/>
    </row>
    <row r="459">
      <c r="A459" s="4"/>
      <c r="B459" s="42"/>
      <c r="C459" s="9"/>
      <c r="D459" s="9"/>
      <c r="M459" s="33"/>
      <c r="Q459" s="4"/>
      <c r="R459" s="4"/>
      <c r="S459" s="6"/>
      <c r="T459" s="4"/>
      <c r="U459" s="4"/>
    </row>
    <row r="460">
      <c r="A460" s="4"/>
      <c r="B460" s="42"/>
      <c r="C460" s="9"/>
      <c r="D460" s="9"/>
      <c r="M460" s="33"/>
      <c r="Q460" s="4"/>
      <c r="R460" s="4"/>
      <c r="S460" s="6"/>
      <c r="T460" s="4"/>
      <c r="U460" s="4"/>
    </row>
    <row r="461">
      <c r="A461" s="4"/>
      <c r="B461" s="42"/>
      <c r="C461" s="9"/>
      <c r="D461" s="9"/>
      <c r="M461" s="33"/>
      <c r="Q461" s="4"/>
      <c r="R461" s="4"/>
      <c r="S461" s="6"/>
      <c r="T461" s="4"/>
      <c r="U461" s="4"/>
    </row>
    <row r="462">
      <c r="A462" s="4"/>
      <c r="B462" s="42"/>
      <c r="C462" s="9"/>
      <c r="D462" s="9"/>
      <c r="M462" s="33"/>
      <c r="Q462" s="4"/>
      <c r="R462" s="4"/>
      <c r="S462" s="6"/>
      <c r="T462" s="4"/>
      <c r="U462" s="4"/>
    </row>
    <row r="463">
      <c r="A463" s="4"/>
      <c r="B463" s="42"/>
      <c r="C463" s="9"/>
      <c r="D463" s="9"/>
      <c r="M463" s="33"/>
      <c r="Q463" s="4"/>
      <c r="R463" s="4"/>
      <c r="S463" s="6"/>
      <c r="T463" s="4"/>
      <c r="U463" s="4"/>
    </row>
    <row r="464">
      <c r="A464" s="4"/>
      <c r="B464" s="42"/>
      <c r="C464" s="9"/>
      <c r="D464" s="9"/>
      <c r="M464" s="33"/>
      <c r="Q464" s="4"/>
      <c r="R464" s="4"/>
      <c r="S464" s="6"/>
      <c r="T464" s="4"/>
      <c r="U464" s="4"/>
    </row>
    <row r="465">
      <c r="A465" s="4"/>
      <c r="B465" s="42"/>
      <c r="C465" s="9"/>
      <c r="D465" s="9"/>
      <c r="M465" s="33"/>
      <c r="Q465" s="4"/>
      <c r="R465" s="4"/>
      <c r="S465" s="6"/>
      <c r="T465" s="4"/>
      <c r="U465" s="4"/>
    </row>
    <row r="466">
      <c r="A466" s="4"/>
      <c r="B466" s="42"/>
      <c r="C466" s="9"/>
      <c r="D466" s="9"/>
      <c r="M466" s="33"/>
      <c r="Q466" s="4"/>
      <c r="R466" s="4"/>
      <c r="S466" s="6"/>
      <c r="T466" s="4"/>
      <c r="U466" s="4"/>
    </row>
    <row r="467">
      <c r="A467" s="4"/>
      <c r="B467" s="42"/>
      <c r="C467" s="9"/>
      <c r="D467" s="9"/>
      <c r="M467" s="33"/>
      <c r="Q467" s="4"/>
      <c r="R467" s="4"/>
      <c r="S467" s="6"/>
      <c r="T467" s="4"/>
      <c r="U467" s="4"/>
    </row>
    <row r="468">
      <c r="A468" s="4"/>
      <c r="B468" s="42"/>
      <c r="C468" s="9"/>
      <c r="D468" s="9"/>
      <c r="M468" s="33"/>
      <c r="Q468" s="4"/>
      <c r="R468" s="4"/>
      <c r="S468" s="6"/>
      <c r="T468" s="4"/>
      <c r="U468" s="4"/>
    </row>
    <row r="469">
      <c r="A469" s="4"/>
      <c r="B469" s="42"/>
      <c r="C469" s="9"/>
      <c r="D469" s="9"/>
      <c r="M469" s="33"/>
      <c r="Q469" s="4"/>
      <c r="R469" s="4"/>
      <c r="S469" s="6"/>
      <c r="T469" s="4"/>
      <c r="U469" s="4"/>
    </row>
    <row r="470">
      <c r="A470" s="4"/>
      <c r="B470" s="42"/>
      <c r="C470" s="9"/>
      <c r="D470" s="9"/>
      <c r="M470" s="33"/>
      <c r="Q470" s="4"/>
      <c r="R470" s="4"/>
      <c r="S470" s="6"/>
      <c r="T470" s="4"/>
      <c r="U470" s="4"/>
    </row>
    <row r="471">
      <c r="A471" s="4"/>
      <c r="B471" s="42"/>
      <c r="C471" s="9"/>
      <c r="D471" s="9"/>
      <c r="M471" s="33"/>
      <c r="Q471" s="4"/>
      <c r="R471" s="4"/>
      <c r="S471" s="6"/>
      <c r="T471" s="4"/>
      <c r="U471" s="4"/>
    </row>
    <row r="472">
      <c r="A472" s="4"/>
      <c r="B472" s="42"/>
      <c r="C472" s="9"/>
      <c r="D472" s="9"/>
      <c r="M472" s="33"/>
      <c r="Q472" s="4"/>
      <c r="R472" s="4"/>
      <c r="S472" s="6"/>
      <c r="T472" s="4"/>
      <c r="U472" s="4"/>
    </row>
    <row r="473">
      <c r="A473" s="4"/>
      <c r="B473" s="42"/>
      <c r="C473" s="9"/>
      <c r="D473" s="9"/>
      <c r="M473" s="33"/>
      <c r="Q473" s="4"/>
      <c r="R473" s="4"/>
      <c r="S473" s="6"/>
      <c r="T473" s="4"/>
      <c r="U473" s="4"/>
    </row>
    <row r="474">
      <c r="A474" s="4"/>
      <c r="B474" s="42"/>
      <c r="C474" s="9"/>
      <c r="D474" s="9"/>
      <c r="M474" s="33"/>
      <c r="Q474" s="4"/>
      <c r="R474" s="4"/>
      <c r="S474" s="6"/>
      <c r="T474" s="4"/>
      <c r="U474" s="4"/>
    </row>
    <row r="475">
      <c r="A475" s="4"/>
      <c r="B475" s="42"/>
      <c r="C475" s="9"/>
      <c r="D475" s="9"/>
      <c r="M475" s="33"/>
      <c r="Q475" s="4"/>
      <c r="R475" s="4"/>
      <c r="S475" s="6"/>
      <c r="T475" s="4"/>
      <c r="U475" s="4"/>
    </row>
    <row r="476">
      <c r="A476" s="4"/>
      <c r="B476" s="42"/>
      <c r="C476" s="9"/>
      <c r="D476" s="9"/>
      <c r="M476" s="33"/>
      <c r="Q476" s="4"/>
      <c r="R476" s="4"/>
      <c r="S476" s="6"/>
      <c r="T476" s="4"/>
      <c r="U476" s="4"/>
    </row>
    <row r="477">
      <c r="A477" s="4"/>
      <c r="B477" s="42"/>
      <c r="C477" s="9"/>
      <c r="D477" s="9"/>
      <c r="M477" s="33"/>
      <c r="Q477" s="4"/>
      <c r="R477" s="4"/>
      <c r="S477" s="6"/>
      <c r="T477" s="4"/>
      <c r="U477" s="4"/>
    </row>
    <row r="478">
      <c r="A478" s="4"/>
      <c r="B478" s="42"/>
      <c r="C478" s="9"/>
      <c r="D478" s="9"/>
      <c r="M478" s="33"/>
      <c r="Q478" s="4"/>
      <c r="R478" s="4"/>
      <c r="S478" s="6"/>
      <c r="T478" s="4"/>
      <c r="U478" s="4"/>
    </row>
    <row r="479">
      <c r="A479" s="4"/>
      <c r="B479" s="42"/>
      <c r="C479" s="9"/>
      <c r="D479" s="9"/>
      <c r="M479" s="33"/>
      <c r="Q479" s="4"/>
      <c r="R479" s="4"/>
      <c r="S479" s="6"/>
      <c r="T479" s="4"/>
      <c r="U479" s="4"/>
    </row>
    <row r="480">
      <c r="A480" s="4"/>
      <c r="B480" s="42"/>
      <c r="C480" s="9"/>
      <c r="D480" s="9"/>
      <c r="M480" s="33"/>
      <c r="Q480" s="4"/>
      <c r="R480" s="4"/>
      <c r="S480" s="6"/>
      <c r="T480" s="4"/>
      <c r="U480" s="4"/>
    </row>
    <row r="481">
      <c r="A481" s="4"/>
      <c r="B481" s="42"/>
      <c r="C481" s="9"/>
      <c r="D481" s="9"/>
      <c r="M481" s="33"/>
      <c r="Q481" s="4"/>
      <c r="R481" s="4"/>
      <c r="S481" s="6"/>
      <c r="T481" s="4"/>
      <c r="U481" s="4"/>
    </row>
    <row r="482">
      <c r="A482" s="4"/>
      <c r="B482" s="42"/>
      <c r="C482" s="9"/>
      <c r="D482" s="9"/>
      <c r="M482" s="33"/>
      <c r="Q482" s="4"/>
      <c r="R482" s="4"/>
      <c r="S482" s="6"/>
      <c r="T482" s="4"/>
      <c r="U482" s="4"/>
    </row>
    <row r="483">
      <c r="A483" s="4"/>
      <c r="B483" s="42"/>
      <c r="C483" s="9"/>
      <c r="D483" s="9"/>
      <c r="M483" s="33"/>
      <c r="Q483" s="4"/>
      <c r="R483" s="4"/>
      <c r="S483" s="6"/>
      <c r="T483" s="4"/>
      <c r="U483" s="4"/>
    </row>
    <row r="484">
      <c r="A484" s="4"/>
      <c r="B484" s="42"/>
      <c r="C484" s="9"/>
      <c r="D484" s="9"/>
      <c r="M484" s="33"/>
      <c r="Q484" s="4"/>
      <c r="R484" s="4"/>
      <c r="S484" s="6"/>
      <c r="T484" s="4"/>
      <c r="U484" s="4"/>
    </row>
    <row r="485">
      <c r="A485" s="4"/>
      <c r="B485" s="42"/>
      <c r="C485" s="9"/>
      <c r="D485" s="9"/>
      <c r="M485" s="33"/>
      <c r="Q485" s="4"/>
      <c r="R485" s="4"/>
      <c r="S485" s="6"/>
      <c r="T485" s="4"/>
      <c r="U485" s="4"/>
    </row>
    <row r="486">
      <c r="A486" s="4"/>
      <c r="B486" s="42"/>
      <c r="C486" s="9"/>
      <c r="D486" s="9"/>
      <c r="M486" s="33"/>
      <c r="Q486" s="4"/>
      <c r="R486" s="4"/>
      <c r="S486" s="6"/>
      <c r="T486" s="4"/>
      <c r="U486" s="4"/>
    </row>
    <row r="487">
      <c r="A487" s="4"/>
      <c r="B487" s="42"/>
      <c r="C487" s="9"/>
      <c r="D487" s="9"/>
      <c r="M487" s="33"/>
      <c r="Q487" s="4"/>
      <c r="R487" s="4"/>
      <c r="S487" s="6"/>
      <c r="T487" s="4"/>
      <c r="U487" s="4"/>
    </row>
    <row r="488">
      <c r="A488" s="4"/>
      <c r="B488" s="42"/>
      <c r="C488" s="9"/>
      <c r="D488" s="9"/>
      <c r="M488" s="33"/>
      <c r="Q488" s="4"/>
      <c r="R488" s="4"/>
      <c r="S488" s="6"/>
      <c r="T488" s="4"/>
      <c r="U488" s="4"/>
    </row>
    <row r="489">
      <c r="A489" s="4"/>
      <c r="B489" s="42"/>
      <c r="C489" s="9"/>
      <c r="D489" s="9"/>
      <c r="M489" s="33"/>
      <c r="Q489" s="4"/>
      <c r="R489" s="4"/>
      <c r="S489" s="6"/>
      <c r="T489" s="4"/>
      <c r="U489" s="4"/>
    </row>
    <row r="490">
      <c r="A490" s="4"/>
      <c r="B490" s="42"/>
      <c r="C490" s="9"/>
      <c r="D490" s="9"/>
      <c r="M490" s="33"/>
      <c r="Q490" s="4"/>
      <c r="R490" s="4"/>
      <c r="S490" s="6"/>
      <c r="T490" s="4"/>
      <c r="U490" s="4"/>
    </row>
    <row r="491">
      <c r="A491" s="4"/>
      <c r="B491" s="42"/>
      <c r="C491" s="9"/>
      <c r="D491" s="9"/>
      <c r="M491" s="33"/>
      <c r="Q491" s="4"/>
      <c r="R491" s="4"/>
      <c r="S491" s="6"/>
      <c r="T491" s="4"/>
      <c r="U491" s="4"/>
    </row>
    <row r="492">
      <c r="A492" s="4"/>
      <c r="B492" s="42"/>
      <c r="C492" s="9"/>
      <c r="D492" s="9"/>
      <c r="M492" s="33"/>
      <c r="Q492" s="4"/>
      <c r="R492" s="4"/>
      <c r="S492" s="6"/>
      <c r="T492" s="4"/>
      <c r="U492" s="4"/>
    </row>
    <row r="493">
      <c r="A493" s="4"/>
      <c r="B493" s="42"/>
      <c r="C493" s="9"/>
      <c r="D493" s="9"/>
      <c r="M493" s="33"/>
      <c r="Q493" s="4"/>
      <c r="R493" s="4"/>
      <c r="S493" s="6"/>
      <c r="T493" s="4"/>
      <c r="U493" s="4"/>
    </row>
    <row r="494">
      <c r="A494" s="4"/>
      <c r="B494" s="42"/>
      <c r="C494" s="9"/>
      <c r="D494" s="9"/>
      <c r="M494" s="33"/>
      <c r="Q494" s="4"/>
      <c r="R494" s="4"/>
      <c r="S494" s="6"/>
      <c r="T494" s="4"/>
      <c r="U494" s="4"/>
    </row>
    <row r="495">
      <c r="A495" s="4"/>
      <c r="B495" s="42"/>
      <c r="C495" s="9"/>
      <c r="D495" s="9"/>
      <c r="M495" s="33"/>
      <c r="Q495" s="4"/>
      <c r="R495" s="4"/>
      <c r="S495" s="6"/>
      <c r="T495" s="4"/>
      <c r="U495" s="4"/>
    </row>
    <row r="496">
      <c r="A496" s="4"/>
      <c r="B496" s="42"/>
      <c r="C496" s="9"/>
      <c r="D496" s="9"/>
      <c r="M496" s="33"/>
      <c r="Q496" s="4"/>
      <c r="R496" s="4"/>
      <c r="S496" s="6"/>
      <c r="T496" s="4"/>
      <c r="U496" s="4"/>
    </row>
    <row r="497">
      <c r="A497" s="4"/>
      <c r="B497" s="42"/>
      <c r="C497" s="9"/>
      <c r="D497" s="9"/>
      <c r="M497" s="33"/>
      <c r="Q497" s="4"/>
      <c r="R497" s="4"/>
      <c r="S497" s="6"/>
      <c r="T497" s="4"/>
      <c r="U497" s="4"/>
    </row>
    <row r="498">
      <c r="A498" s="4"/>
      <c r="B498" s="42"/>
      <c r="C498" s="9"/>
      <c r="D498" s="9"/>
      <c r="M498" s="33"/>
      <c r="Q498" s="4"/>
      <c r="R498" s="4"/>
      <c r="S498" s="6"/>
      <c r="T498" s="4"/>
      <c r="U498" s="4"/>
    </row>
    <row r="499">
      <c r="A499" s="4"/>
      <c r="B499" s="42"/>
      <c r="C499" s="9"/>
      <c r="D499" s="9"/>
      <c r="M499" s="33"/>
      <c r="Q499" s="4"/>
      <c r="R499" s="4"/>
      <c r="S499" s="6"/>
      <c r="T499" s="4"/>
      <c r="U499" s="4"/>
    </row>
    <row r="500">
      <c r="A500" s="4"/>
      <c r="B500" s="42"/>
      <c r="C500" s="9"/>
      <c r="D500" s="9"/>
      <c r="M500" s="33"/>
      <c r="Q500" s="4"/>
      <c r="R500" s="4"/>
      <c r="S500" s="6"/>
      <c r="T500" s="4"/>
      <c r="U500" s="4"/>
    </row>
    <row r="501">
      <c r="A501" s="4"/>
      <c r="B501" s="42"/>
      <c r="C501" s="9"/>
      <c r="D501" s="9"/>
      <c r="M501" s="33"/>
      <c r="Q501" s="4"/>
      <c r="R501" s="4"/>
      <c r="S501" s="6"/>
      <c r="T501" s="4"/>
      <c r="U501" s="4"/>
    </row>
    <row r="502">
      <c r="A502" s="4"/>
      <c r="B502" s="42"/>
      <c r="C502" s="9"/>
      <c r="D502" s="9"/>
      <c r="M502" s="33"/>
      <c r="Q502" s="4"/>
      <c r="R502" s="4"/>
      <c r="S502" s="6"/>
      <c r="T502" s="4"/>
      <c r="U502" s="4"/>
    </row>
    <row r="503">
      <c r="A503" s="4"/>
      <c r="B503" s="42"/>
      <c r="C503" s="9"/>
      <c r="D503" s="9"/>
      <c r="M503" s="33"/>
      <c r="Q503" s="4"/>
      <c r="R503" s="4"/>
      <c r="S503" s="6"/>
      <c r="T503" s="4"/>
      <c r="U503" s="4"/>
    </row>
    <row r="504">
      <c r="A504" s="4"/>
      <c r="B504" s="42"/>
      <c r="C504" s="9"/>
      <c r="D504" s="9"/>
      <c r="M504" s="33"/>
      <c r="Q504" s="4"/>
      <c r="R504" s="4"/>
      <c r="S504" s="6"/>
      <c r="T504" s="4"/>
      <c r="U504" s="4"/>
    </row>
    <row r="505">
      <c r="A505" s="4"/>
      <c r="B505" s="42"/>
      <c r="C505" s="9"/>
      <c r="D505" s="9"/>
      <c r="M505" s="33"/>
      <c r="Q505" s="4"/>
      <c r="R505" s="4"/>
      <c r="S505" s="6"/>
      <c r="T505" s="4"/>
      <c r="U505" s="4"/>
    </row>
    <row r="506">
      <c r="A506" s="4"/>
      <c r="B506" s="42"/>
      <c r="C506" s="9"/>
      <c r="D506" s="9"/>
      <c r="M506" s="33"/>
      <c r="Q506" s="4"/>
      <c r="R506" s="4"/>
      <c r="S506" s="6"/>
      <c r="T506" s="4"/>
      <c r="U506" s="4"/>
    </row>
    <row r="507">
      <c r="A507" s="4"/>
      <c r="B507" s="42"/>
      <c r="C507" s="9"/>
      <c r="D507" s="9"/>
      <c r="M507" s="33"/>
      <c r="Q507" s="4"/>
      <c r="R507" s="4"/>
      <c r="S507" s="6"/>
      <c r="T507" s="4"/>
      <c r="U507" s="4"/>
    </row>
    <row r="508">
      <c r="A508" s="4"/>
      <c r="B508" s="42"/>
      <c r="C508" s="9"/>
      <c r="D508" s="9"/>
      <c r="M508" s="33"/>
      <c r="Q508" s="4"/>
      <c r="R508" s="4"/>
      <c r="S508" s="6"/>
      <c r="T508" s="4"/>
      <c r="U508" s="4"/>
    </row>
    <row r="509">
      <c r="A509" s="4"/>
      <c r="B509" s="42"/>
      <c r="C509" s="9"/>
      <c r="D509" s="9"/>
      <c r="M509" s="33"/>
      <c r="Q509" s="4"/>
      <c r="R509" s="4"/>
      <c r="S509" s="6"/>
      <c r="T509" s="4"/>
      <c r="U509" s="4"/>
    </row>
    <row r="510">
      <c r="A510" s="4"/>
      <c r="B510" s="42"/>
      <c r="C510" s="9"/>
      <c r="D510" s="9"/>
      <c r="M510" s="33"/>
      <c r="Q510" s="4"/>
      <c r="R510" s="4"/>
      <c r="S510" s="6"/>
      <c r="T510" s="4"/>
      <c r="U510" s="4"/>
    </row>
    <row r="511">
      <c r="A511" s="4"/>
      <c r="B511" s="42"/>
      <c r="C511" s="9"/>
      <c r="D511" s="9"/>
      <c r="M511" s="33"/>
      <c r="Q511" s="4"/>
      <c r="R511" s="4"/>
      <c r="S511" s="6"/>
      <c r="T511" s="4"/>
      <c r="U511" s="4"/>
    </row>
    <row r="512">
      <c r="A512" s="4"/>
      <c r="B512" s="42"/>
      <c r="C512" s="9"/>
      <c r="D512" s="9"/>
      <c r="M512" s="33"/>
      <c r="Q512" s="4"/>
      <c r="R512" s="4"/>
      <c r="S512" s="6"/>
      <c r="T512" s="4"/>
      <c r="U512" s="4"/>
    </row>
    <row r="513">
      <c r="A513" s="4"/>
      <c r="B513" s="42"/>
      <c r="C513" s="9"/>
      <c r="D513" s="9"/>
      <c r="M513" s="33"/>
      <c r="Q513" s="4"/>
      <c r="R513" s="4"/>
      <c r="S513" s="6"/>
      <c r="T513" s="4"/>
      <c r="U513" s="4"/>
    </row>
    <row r="514">
      <c r="A514" s="4"/>
      <c r="B514" s="42"/>
      <c r="C514" s="9"/>
      <c r="D514" s="9"/>
      <c r="M514" s="33"/>
      <c r="Q514" s="4"/>
      <c r="R514" s="4"/>
      <c r="S514" s="6"/>
      <c r="T514" s="4"/>
      <c r="U514" s="4"/>
    </row>
    <row r="515">
      <c r="A515" s="4"/>
      <c r="B515" s="42"/>
      <c r="C515" s="9"/>
      <c r="D515" s="9"/>
      <c r="M515" s="33"/>
      <c r="Q515" s="4"/>
      <c r="R515" s="4"/>
      <c r="S515" s="6"/>
      <c r="T515" s="4"/>
      <c r="U515" s="4"/>
    </row>
    <row r="516">
      <c r="A516" s="4"/>
      <c r="B516" s="42"/>
      <c r="C516" s="9"/>
      <c r="D516" s="9"/>
      <c r="M516" s="33"/>
      <c r="Q516" s="4"/>
      <c r="R516" s="4"/>
      <c r="S516" s="6"/>
      <c r="T516" s="4"/>
      <c r="U516" s="4"/>
    </row>
    <row r="517">
      <c r="A517" s="4"/>
      <c r="B517" s="42"/>
      <c r="C517" s="9"/>
      <c r="D517" s="9"/>
      <c r="M517" s="33"/>
      <c r="Q517" s="4"/>
      <c r="R517" s="4"/>
      <c r="S517" s="6"/>
      <c r="T517" s="4"/>
      <c r="U517" s="4"/>
    </row>
    <row r="518">
      <c r="A518" s="4"/>
      <c r="B518" s="42"/>
      <c r="C518" s="9"/>
      <c r="D518" s="9"/>
      <c r="M518" s="33"/>
      <c r="Q518" s="4"/>
      <c r="R518" s="4"/>
      <c r="S518" s="6"/>
      <c r="T518" s="4"/>
      <c r="U518" s="4"/>
    </row>
    <row r="519">
      <c r="A519" s="4"/>
      <c r="B519" s="42"/>
      <c r="C519" s="9"/>
      <c r="D519" s="9"/>
      <c r="M519" s="33"/>
      <c r="Q519" s="4"/>
      <c r="R519" s="4"/>
      <c r="S519" s="6"/>
      <c r="T519" s="4"/>
      <c r="U519" s="4"/>
    </row>
    <row r="520">
      <c r="A520" s="4"/>
      <c r="B520" s="42"/>
      <c r="C520" s="9"/>
      <c r="D520" s="9"/>
      <c r="M520" s="33"/>
      <c r="Q520" s="4"/>
      <c r="R520" s="4"/>
      <c r="S520" s="6"/>
      <c r="T520" s="4"/>
      <c r="U520" s="4"/>
    </row>
    <row r="521">
      <c r="A521" s="4"/>
      <c r="B521" s="42"/>
      <c r="C521" s="9"/>
      <c r="D521" s="9"/>
      <c r="M521" s="33"/>
      <c r="Q521" s="4"/>
      <c r="R521" s="4"/>
      <c r="S521" s="6"/>
      <c r="T521" s="4"/>
      <c r="U521" s="4"/>
    </row>
    <row r="522">
      <c r="A522" s="4"/>
      <c r="B522" s="42"/>
      <c r="C522" s="9"/>
      <c r="D522" s="9"/>
      <c r="M522" s="33"/>
      <c r="Q522" s="4"/>
      <c r="R522" s="4"/>
      <c r="S522" s="6"/>
      <c r="T522" s="4"/>
      <c r="U522" s="4"/>
    </row>
    <row r="523">
      <c r="A523" s="4"/>
      <c r="B523" s="42"/>
      <c r="C523" s="9"/>
      <c r="D523" s="9"/>
      <c r="M523" s="33"/>
      <c r="Q523" s="4"/>
      <c r="R523" s="4"/>
      <c r="S523" s="6"/>
      <c r="T523" s="4"/>
      <c r="U523" s="4"/>
    </row>
    <row r="524">
      <c r="A524" s="4"/>
      <c r="B524" s="42"/>
      <c r="C524" s="9"/>
      <c r="D524" s="9"/>
      <c r="M524" s="33"/>
      <c r="Q524" s="4"/>
      <c r="R524" s="4"/>
      <c r="S524" s="6"/>
      <c r="T524" s="4"/>
      <c r="U524" s="4"/>
    </row>
    <row r="525">
      <c r="A525" s="4"/>
      <c r="B525" s="42"/>
      <c r="C525" s="9"/>
      <c r="D525" s="9"/>
      <c r="M525" s="33"/>
      <c r="Q525" s="4"/>
      <c r="R525" s="4"/>
      <c r="S525" s="6"/>
      <c r="T525" s="4"/>
      <c r="U525" s="4"/>
    </row>
    <row r="526">
      <c r="A526" s="4"/>
      <c r="B526" s="42"/>
      <c r="C526" s="9"/>
      <c r="D526" s="9"/>
      <c r="M526" s="33"/>
      <c r="Q526" s="4"/>
      <c r="R526" s="4"/>
      <c r="S526" s="6"/>
      <c r="T526" s="4"/>
      <c r="U526" s="4"/>
    </row>
    <row r="527">
      <c r="A527" s="4"/>
      <c r="B527" s="42"/>
      <c r="C527" s="9"/>
      <c r="D527" s="9"/>
      <c r="M527" s="33"/>
      <c r="Q527" s="4"/>
      <c r="R527" s="4"/>
      <c r="S527" s="6"/>
      <c r="T527" s="4"/>
      <c r="U527" s="4"/>
    </row>
    <row r="528">
      <c r="A528" s="4"/>
      <c r="B528" s="42"/>
      <c r="C528" s="9"/>
      <c r="D528" s="9"/>
      <c r="M528" s="33"/>
      <c r="Q528" s="4"/>
      <c r="R528" s="4"/>
      <c r="S528" s="6"/>
      <c r="T528" s="4"/>
      <c r="U528" s="4"/>
    </row>
    <row r="529">
      <c r="A529" s="4"/>
      <c r="B529" s="42"/>
      <c r="C529" s="9"/>
      <c r="D529" s="9"/>
      <c r="M529" s="33"/>
      <c r="Q529" s="4"/>
      <c r="R529" s="4"/>
      <c r="S529" s="6"/>
      <c r="T529" s="4"/>
      <c r="U529" s="4"/>
    </row>
    <row r="530">
      <c r="A530" s="4"/>
      <c r="B530" s="42"/>
      <c r="C530" s="9"/>
      <c r="D530" s="9"/>
      <c r="M530" s="33"/>
      <c r="Q530" s="4"/>
      <c r="R530" s="4"/>
      <c r="S530" s="6"/>
      <c r="T530" s="4"/>
      <c r="U530" s="4"/>
    </row>
    <row r="531">
      <c r="A531" s="4"/>
      <c r="B531" s="42"/>
      <c r="C531" s="9"/>
      <c r="D531" s="9"/>
      <c r="M531" s="33"/>
      <c r="Q531" s="4"/>
      <c r="R531" s="4"/>
      <c r="S531" s="6"/>
      <c r="T531" s="4"/>
      <c r="U531" s="4"/>
    </row>
    <row r="532">
      <c r="A532" s="4"/>
      <c r="B532" s="42"/>
      <c r="C532" s="9"/>
      <c r="D532" s="9"/>
      <c r="M532" s="33"/>
      <c r="Q532" s="4"/>
      <c r="R532" s="4"/>
      <c r="S532" s="6"/>
      <c r="T532" s="4"/>
      <c r="U532" s="4"/>
    </row>
    <row r="533">
      <c r="A533" s="4"/>
      <c r="B533" s="42"/>
      <c r="C533" s="9"/>
      <c r="D533" s="9"/>
      <c r="M533" s="33"/>
      <c r="Q533" s="4"/>
      <c r="R533" s="4"/>
      <c r="S533" s="6"/>
      <c r="T533" s="4"/>
      <c r="U533" s="4"/>
    </row>
    <row r="534">
      <c r="A534" s="4"/>
      <c r="B534" s="42"/>
      <c r="C534" s="9"/>
      <c r="D534" s="9"/>
      <c r="M534" s="33"/>
      <c r="Q534" s="4"/>
      <c r="R534" s="4"/>
      <c r="S534" s="6"/>
      <c r="T534" s="4"/>
      <c r="U534" s="4"/>
    </row>
    <row r="535">
      <c r="A535" s="4"/>
      <c r="B535" s="42"/>
      <c r="C535" s="9"/>
      <c r="D535" s="9"/>
      <c r="M535" s="33"/>
      <c r="Q535" s="4"/>
      <c r="R535" s="4"/>
      <c r="S535" s="6"/>
      <c r="T535" s="4"/>
      <c r="U535" s="4"/>
    </row>
    <row r="536">
      <c r="A536" s="4"/>
      <c r="B536" s="42"/>
      <c r="C536" s="9"/>
      <c r="D536" s="9"/>
      <c r="M536" s="33"/>
      <c r="Q536" s="4"/>
      <c r="R536" s="4"/>
      <c r="S536" s="6"/>
      <c r="T536" s="4"/>
      <c r="U536" s="4"/>
    </row>
    <row r="537">
      <c r="A537" s="4"/>
      <c r="B537" s="42"/>
      <c r="C537" s="9"/>
      <c r="D537" s="9"/>
      <c r="M537" s="33"/>
      <c r="Q537" s="4"/>
      <c r="R537" s="4"/>
      <c r="S537" s="6"/>
      <c r="T537" s="4"/>
      <c r="U537" s="4"/>
    </row>
    <row r="538">
      <c r="A538" s="4"/>
      <c r="B538" s="42"/>
      <c r="C538" s="9"/>
      <c r="D538" s="9"/>
      <c r="M538" s="33"/>
      <c r="Q538" s="4"/>
      <c r="R538" s="4"/>
      <c r="S538" s="6"/>
      <c r="T538" s="4"/>
      <c r="U538" s="4"/>
    </row>
    <row r="539">
      <c r="A539" s="4"/>
      <c r="B539" s="42"/>
      <c r="C539" s="9"/>
      <c r="D539" s="9"/>
      <c r="M539" s="33"/>
      <c r="Q539" s="4"/>
      <c r="R539" s="4"/>
      <c r="S539" s="6"/>
      <c r="T539" s="4"/>
      <c r="U539" s="4"/>
    </row>
    <row r="540">
      <c r="A540" s="4"/>
      <c r="B540" s="42"/>
      <c r="C540" s="9"/>
      <c r="D540" s="9"/>
      <c r="M540" s="33"/>
      <c r="Q540" s="4"/>
      <c r="R540" s="4"/>
      <c r="S540" s="6"/>
      <c r="T540" s="4"/>
      <c r="U540" s="4"/>
    </row>
    <row r="541">
      <c r="A541" s="4"/>
      <c r="B541" s="42"/>
      <c r="C541" s="9"/>
      <c r="D541" s="9"/>
      <c r="M541" s="33"/>
      <c r="Q541" s="4"/>
      <c r="R541" s="4"/>
      <c r="S541" s="6"/>
      <c r="T541" s="4"/>
      <c r="U541" s="4"/>
    </row>
    <row r="542">
      <c r="A542" s="4"/>
      <c r="B542" s="42"/>
      <c r="C542" s="9"/>
      <c r="D542" s="9"/>
      <c r="M542" s="33"/>
      <c r="Q542" s="4"/>
      <c r="R542" s="4"/>
      <c r="S542" s="6"/>
      <c r="T542" s="4"/>
      <c r="U542" s="4"/>
    </row>
    <row r="543">
      <c r="A543" s="4"/>
      <c r="B543" s="42"/>
      <c r="C543" s="9"/>
      <c r="D543" s="9"/>
      <c r="M543" s="33"/>
      <c r="Q543" s="4"/>
      <c r="R543" s="4"/>
      <c r="S543" s="6"/>
      <c r="T543" s="4"/>
      <c r="U543" s="4"/>
    </row>
    <row r="544">
      <c r="A544" s="4"/>
      <c r="B544" s="42"/>
      <c r="C544" s="9"/>
      <c r="D544" s="9"/>
      <c r="M544" s="33"/>
      <c r="Q544" s="4"/>
      <c r="R544" s="4"/>
      <c r="S544" s="6"/>
      <c r="T544" s="4"/>
      <c r="U544" s="4"/>
    </row>
    <row r="545">
      <c r="A545" s="4"/>
      <c r="B545" s="42"/>
      <c r="C545" s="9"/>
      <c r="D545" s="9"/>
      <c r="M545" s="33"/>
      <c r="Q545" s="4"/>
      <c r="R545" s="4"/>
      <c r="S545" s="6"/>
      <c r="T545" s="4"/>
      <c r="U545" s="4"/>
    </row>
    <row r="546">
      <c r="A546" s="4"/>
      <c r="B546" s="42"/>
      <c r="C546" s="9"/>
      <c r="D546" s="9"/>
      <c r="M546" s="33"/>
      <c r="Q546" s="4"/>
      <c r="R546" s="4"/>
      <c r="S546" s="6"/>
      <c r="T546" s="4"/>
      <c r="U546" s="4"/>
    </row>
    <row r="547">
      <c r="A547" s="4"/>
      <c r="B547" s="42"/>
      <c r="C547" s="9"/>
      <c r="D547" s="9"/>
      <c r="M547" s="33"/>
      <c r="Q547" s="4"/>
      <c r="R547" s="4"/>
      <c r="S547" s="6"/>
      <c r="T547" s="4"/>
      <c r="U547" s="4"/>
    </row>
    <row r="548">
      <c r="A548" s="4"/>
      <c r="B548" s="42"/>
      <c r="C548" s="9"/>
      <c r="D548" s="9"/>
      <c r="M548" s="33"/>
      <c r="Q548" s="4"/>
      <c r="R548" s="4"/>
      <c r="S548" s="6"/>
      <c r="T548" s="4"/>
      <c r="U548" s="4"/>
    </row>
    <row r="549">
      <c r="A549" s="4"/>
      <c r="B549" s="42"/>
      <c r="C549" s="9"/>
      <c r="D549" s="9"/>
      <c r="M549" s="33"/>
      <c r="Q549" s="4"/>
      <c r="R549" s="4"/>
      <c r="S549" s="6"/>
      <c r="T549" s="4"/>
      <c r="U549" s="4"/>
    </row>
    <row r="550">
      <c r="A550" s="4"/>
      <c r="B550" s="42"/>
      <c r="C550" s="9"/>
      <c r="D550" s="9"/>
      <c r="M550" s="33"/>
      <c r="Q550" s="4"/>
      <c r="R550" s="4"/>
      <c r="S550" s="6"/>
      <c r="T550" s="4"/>
      <c r="U550" s="4"/>
    </row>
    <row r="551">
      <c r="A551" s="4"/>
      <c r="B551" s="42"/>
      <c r="C551" s="9"/>
      <c r="D551" s="9"/>
      <c r="M551" s="33"/>
      <c r="Q551" s="4"/>
      <c r="R551" s="4"/>
      <c r="S551" s="6"/>
      <c r="T551" s="4"/>
      <c r="U551" s="4"/>
    </row>
    <row r="552">
      <c r="A552" s="4"/>
      <c r="B552" s="42"/>
      <c r="C552" s="9"/>
      <c r="D552" s="9"/>
      <c r="M552" s="33"/>
      <c r="Q552" s="4"/>
      <c r="R552" s="4"/>
      <c r="S552" s="6"/>
      <c r="T552" s="4"/>
      <c r="U552" s="4"/>
    </row>
    <row r="553">
      <c r="A553" s="4"/>
      <c r="B553" s="42"/>
      <c r="C553" s="9"/>
      <c r="D553" s="9"/>
      <c r="M553" s="33"/>
      <c r="Q553" s="4"/>
      <c r="R553" s="4"/>
      <c r="S553" s="6"/>
      <c r="T553" s="4"/>
      <c r="U553" s="4"/>
    </row>
    <row r="554">
      <c r="A554" s="4"/>
      <c r="B554" s="42"/>
      <c r="C554" s="9"/>
      <c r="D554" s="9"/>
      <c r="M554" s="33"/>
      <c r="Q554" s="4"/>
      <c r="R554" s="4"/>
      <c r="S554" s="6"/>
      <c r="T554" s="4"/>
      <c r="U554" s="4"/>
    </row>
    <row r="555">
      <c r="A555" s="4"/>
      <c r="B555" s="42"/>
      <c r="C555" s="9"/>
      <c r="D555" s="9"/>
      <c r="M555" s="33"/>
      <c r="Q555" s="4"/>
      <c r="R555" s="4"/>
      <c r="S555" s="6"/>
      <c r="T555" s="4"/>
      <c r="U555" s="4"/>
    </row>
    <row r="556">
      <c r="A556" s="4"/>
      <c r="B556" s="42"/>
      <c r="C556" s="9"/>
      <c r="D556" s="9"/>
      <c r="M556" s="33"/>
      <c r="Q556" s="4"/>
      <c r="R556" s="4"/>
      <c r="S556" s="6"/>
      <c r="T556" s="4"/>
      <c r="U556" s="4"/>
    </row>
    <row r="557">
      <c r="A557" s="4"/>
      <c r="B557" s="42"/>
      <c r="C557" s="9"/>
      <c r="D557" s="9"/>
      <c r="M557" s="33"/>
      <c r="Q557" s="4"/>
      <c r="R557" s="4"/>
      <c r="S557" s="6"/>
      <c r="T557" s="4"/>
      <c r="U557" s="4"/>
    </row>
    <row r="558">
      <c r="A558" s="4"/>
      <c r="B558" s="42"/>
      <c r="C558" s="9"/>
      <c r="D558" s="9"/>
      <c r="M558" s="33"/>
      <c r="Q558" s="4"/>
      <c r="R558" s="4"/>
      <c r="S558" s="6"/>
      <c r="T558" s="4"/>
      <c r="U558" s="4"/>
    </row>
    <row r="559">
      <c r="A559" s="4"/>
      <c r="B559" s="42"/>
      <c r="C559" s="9"/>
      <c r="D559" s="9"/>
      <c r="M559" s="33"/>
      <c r="Q559" s="4"/>
      <c r="R559" s="4"/>
      <c r="S559" s="6"/>
      <c r="T559" s="4"/>
      <c r="U559" s="4"/>
    </row>
    <row r="560">
      <c r="A560" s="4"/>
      <c r="B560" s="42"/>
      <c r="C560" s="9"/>
      <c r="D560" s="9"/>
      <c r="M560" s="33"/>
      <c r="Q560" s="4"/>
      <c r="R560" s="4"/>
      <c r="S560" s="6"/>
      <c r="T560" s="4"/>
      <c r="U560" s="4"/>
    </row>
    <row r="561">
      <c r="A561" s="4"/>
      <c r="B561" s="42"/>
      <c r="C561" s="9"/>
      <c r="D561" s="9"/>
      <c r="M561" s="33"/>
      <c r="Q561" s="4"/>
      <c r="R561" s="4"/>
      <c r="S561" s="6"/>
      <c r="T561" s="4"/>
      <c r="U561" s="4"/>
    </row>
    <row r="562">
      <c r="A562" s="4"/>
      <c r="B562" s="42"/>
      <c r="C562" s="9"/>
      <c r="D562" s="9"/>
      <c r="M562" s="33"/>
      <c r="Q562" s="4"/>
      <c r="R562" s="4"/>
      <c r="S562" s="6"/>
      <c r="T562" s="4"/>
      <c r="U562" s="4"/>
    </row>
    <row r="563">
      <c r="A563" s="4"/>
      <c r="B563" s="42"/>
      <c r="C563" s="9"/>
      <c r="D563" s="9"/>
      <c r="M563" s="33"/>
      <c r="Q563" s="4"/>
      <c r="R563" s="4"/>
      <c r="S563" s="6"/>
      <c r="T563" s="4"/>
      <c r="U563" s="4"/>
    </row>
    <row r="564">
      <c r="A564" s="4"/>
      <c r="B564" s="42"/>
      <c r="C564" s="9"/>
      <c r="D564" s="9"/>
      <c r="M564" s="33"/>
      <c r="Q564" s="4"/>
      <c r="R564" s="4"/>
      <c r="S564" s="6"/>
      <c r="T564" s="4"/>
      <c r="U564" s="4"/>
    </row>
    <row r="565">
      <c r="A565" s="4"/>
      <c r="B565" s="42"/>
      <c r="C565" s="9"/>
      <c r="D565" s="9"/>
      <c r="M565" s="33"/>
      <c r="Q565" s="4"/>
      <c r="R565" s="4"/>
      <c r="S565" s="6"/>
      <c r="T565" s="4"/>
      <c r="U565" s="4"/>
    </row>
    <row r="566">
      <c r="A566" s="4"/>
      <c r="B566" s="42"/>
      <c r="C566" s="9"/>
      <c r="D566" s="9"/>
      <c r="M566" s="33"/>
      <c r="Q566" s="4"/>
      <c r="R566" s="4"/>
      <c r="S566" s="6"/>
      <c r="T566" s="4"/>
      <c r="U566" s="4"/>
    </row>
    <row r="567">
      <c r="A567" s="4"/>
      <c r="B567" s="42"/>
      <c r="C567" s="9"/>
      <c r="D567" s="9"/>
      <c r="M567" s="33"/>
      <c r="Q567" s="4"/>
      <c r="R567" s="4"/>
      <c r="S567" s="6"/>
      <c r="T567" s="4"/>
      <c r="U567" s="4"/>
    </row>
    <row r="568">
      <c r="A568" s="4"/>
      <c r="B568" s="42"/>
      <c r="C568" s="9"/>
      <c r="D568" s="9"/>
      <c r="M568" s="33"/>
      <c r="Q568" s="4"/>
      <c r="R568" s="4"/>
      <c r="S568" s="6"/>
      <c r="T568" s="4"/>
      <c r="U568" s="4"/>
    </row>
    <row r="569">
      <c r="A569" s="4"/>
      <c r="B569" s="42"/>
      <c r="C569" s="9"/>
      <c r="D569" s="9"/>
      <c r="M569" s="33"/>
      <c r="Q569" s="4"/>
      <c r="R569" s="4"/>
      <c r="S569" s="6"/>
      <c r="T569" s="4"/>
      <c r="U569" s="4"/>
    </row>
    <row r="570">
      <c r="A570" s="4"/>
      <c r="B570" s="42"/>
      <c r="C570" s="9"/>
      <c r="D570" s="9"/>
      <c r="M570" s="33"/>
      <c r="Q570" s="4"/>
      <c r="R570" s="4"/>
      <c r="S570" s="6"/>
      <c r="T570" s="4"/>
      <c r="U570" s="4"/>
    </row>
    <row r="571">
      <c r="A571" s="4"/>
      <c r="B571" s="42"/>
      <c r="C571" s="9"/>
      <c r="D571" s="9"/>
      <c r="M571" s="33"/>
      <c r="Q571" s="4"/>
      <c r="R571" s="4"/>
      <c r="S571" s="6"/>
      <c r="T571" s="4"/>
      <c r="U571" s="4"/>
    </row>
    <row r="572">
      <c r="A572" s="4"/>
      <c r="B572" s="42"/>
      <c r="C572" s="9"/>
      <c r="D572" s="9"/>
      <c r="M572" s="33"/>
      <c r="Q572" s="4"/>
      <c r="R572" s="4"/>
      <c r="S572" s="6"/>
      <c r="T572" s="4"/>
      <c r="U572" s="4"/>
    </row>
    <row r="573">
      <c r="A573" s="4"/>
      <c r="B573" s="42"/>
      <c r="C573" s="9"/>
      <c r="D573" s="9"/>
      <c r="M573" s="33"/>
      <c r="Q573" s="4"/>
      <c r="R573" s="4"/>
      <c r="S573" s="6"/>
      <c r="T573" s="4"/>
      <c r="U573" s="4"/>
    </row>
    <row r="574">
      <c r="A574" s="4"/>
      <c r="B574" s="42"/>
      <c r="C574" s="9"/>
      <c r="D574" s="9"/>
      <c r="M574" s="33"/>
      <c r="Q574" s="4"/>
      <c r="R574" s="4"/>
      <c r="S574" s="6"/>
      <c r="T574" s="4"/>
      <c r="U574" s="4"/>
    </row>
    <row r="575">
      <c r="A575" s="4"/>
      <c r="B575" s="42"/>
      <c r="C575" s="9"/>
      <c r="D575" s="9"/>
      <c r="M575" s="33"/>
      <c r="Q575" s="4"/>
      <c r="R575" s="4"/>
      <c r="S575" s="6"/>
      <c r="T575" s="4"/>
      <c r="U575" s="4"/>
    </row>
    <row r="576">
      <c r="A576" s="4"/>
      <c r="B576" s="42"/>
      <c r="C576" s="9"/>
      <c r="D576" s="9"/>
      <c r="M576" s="33"/>
      <c r="Q576" s="4"/>
      <c r="R576" s="4"/>
      <c r="S576" s="6"/>
      <c r="T576" s="4"/>
      <c r="U576" s="4"/>
    </row>
    <row r="577">
      <c r="A577" s="4"/>
      <c r="B577" s="42"/>
      <c r="C577" s="9"/>
      <c r="D577" s="9"/>
      <c r="M577" s="33"/>
      <c r="Q577" s="4"/>
      <c r="R577" s="4"/>
      <c r="S577" s="6"/>
      <c r="T577" s="4"/>
      <c r="U577" s="4"/>
    </row>
    <row r="578">
      <c r="A578" s="4"/>
      <c r="B578" s="42"/>
      <c r="C578" s="9"/>
      <c r="D578" s="9"/>
      <c r="M578" s="33"/>
      <c r="Q578" s="4"/>
      <c r="R578" s="4"/>
      <c r="S578" s="6"/>
      <c r="T578" s="4"/>
      <c r="U578" s="4"/>
    </row>
    <row r="579">
      <c r="A579" s="4"/>
      <c r="B579" s="42"/>
      <c r="C579" s="9"/>
      <c r="D579" s="9"/>
      <c r="M579" s="33"/>
      <c r="Q579" s="4"/>
      <c r="R579" s="4"/>
      <c r="S579" s="6"/>
      <c r="T579" s="4"/>
      <c r="U579" s="4"/>
    </row>
    <row r="580">
      <c r="A580" s="4"/>
      <c r="B580" s="42"/>
      <c r="C580" s="9"/>
      <c r="D580" s="9"/>
      <c r="M580" s="33"/>
      <c r="Q580" s="4"/>
      <c r="R580" s="4"/>
      <c r="S580" s="6"/>
      <c r="T580" s="4"/>
      <c r="U580" s="4"/>
    </row>
    <row r="581">
      <c r="A581" s="4"/>
      <c r="B581" s="42"/>
      <c r="C581" s="9"/>
      <c r="D581" s="9"/>
      <c r="M581" s="33"/>
      <c r="Q581" s="4"/>
      <c r="R581" s="4"/>
      <c r="S581" s="6"/>
      <c r="T581" s="4"/>
      <c r="U581" s="4"/>
    </row>
    <row r="582">
      <c r="A582" s="4"/>
      <c r="B582" s="42"/>
      <c r="C582" s="9"/>
      <c r="D582" s="9"/>
      <c r="M582" s="33"/>
      <c r="Q582" s="4"/>
      <c r="R582" s="4"/>
      <c r="S582" s="6"/>
      <c r="T582" s="4"/>
      <c r="U582" s="4"/>
    </row>
    <row r="583">
      <c r="A583" s="4"/>
      <c r="B583" s="42"/>
      <c r="C583" s="9"/>
      <c r="D583" s="9"/>
      <c r="M583" s="33"/>
      <c r="Q583" s="4"/>
      <c r="R583" s="4"/>
      <c r="S583" s="6"/>
      <c r="T583" s="4"/>
      <c r="U583" s="4"/>
    </row>
    <row r="584">
      <c r="A584" s="4"/>
      <c r="B584" s="42"/>
      <c r="C584" s="9"/>
      <c r="D584" s="9"/>
      <c r="M584" s="33"/>
      <c r="Q584" s="4"/>
      <c r="R584" s="4"/>
      <c r="S584" s="6"/>
      <c r="T584" s="4"/>
      <c r="U584" s="4"/>
    </row>
    <row r="585">
      <c r="A585" s="4"/>
      <c r="B585" s="42"/>
      <c r="C585" s="9"/>
      <c r="D585" s="9"/>
      <c r="M585" s="33"/>
      <c r="Q585" s="4"/>
      <c r="R585" s="4"/>
      <c r="S585" s="6"/>
      <c r="T585" s="4"/>
      <c r="U585" s="4"/>
    </row>
    <row r="586">
      <c r="A586" s="4"/>
      <c r="B586" s="42"/>
      <c r="C586" s="9"/>
      <c r="D586" s="9"/>
      <c r="M586" s="33"/>
      <c r="Q586" s="4"/>
      <c r="R586" s="4"/>
      <c r="S586" s="6"/>
      <c r="T586" s="4"/>
      <c r="U586" s="4"/>
    </row>
    <row r="587">
      <c r="A587" s="4"/>
      <c r="B587" s="42"/>
      <c r="C587" s="9"/>
      <c r="D587" s="9"/>
      <c r="M587" s="33"/>
      <c r="Q587" s="4"/>
      <c r="R587" s="4"/>
      <c r="S587" s="6"/>
      <c r="T587" s="4"/>
      <c r="U587" s="4"/>
    </row>
    <row r="588">
      <c r="A588" s="4"/>
      <c r="B588" s="42"/>
      <c r="C588" s="9"/>
      <c r="D588" s="9"/>
      <c r="M588" s="33"/>
      <c r="Q588" s="4"/>
      <c r="R588" s="4"/>
      <c r="S588" s="6"/>
      <c r="T588" s="4"/>
      <c r="U588" s="4"/>
    </row>
    <row r="589">
      <c r="A589" s="4"/>
      <c r="B589" s="42"/>
      <c r="C589" s="9"/>
      <c r="D589" s="9"/>
      <c r="M589" s="33"/>
      <c r="Q589" s="4"/>
      <c r="R589" s="4"/>
      <c r="S589" s="6"/>
      <c r="T589" s="4"/>
      <c r="U589" s="4"/>
    </row>
    <row r="590">
      <c r="A590" s="4"/>
      <c r="B590" s="42"/>
      <c r="C590" s="9"/>
      <c r="D590" s="9"/>
      <c r="M590" s="33"/>
      <c r="Q590" s="4"/>
      <c r="R590" s="4"/>
      <c r="S590" s="6"/>
      <c r="T590" s="4"/>
      <c r="U590" s="4"/>
    </row>
    <row r="591">
      <c r="A591" s="4"/>
      <c r="B591" s="42"/>
      <c r="C591" s="9"/>
      <c r="D591" s="9"/>
      <c r="M591" s="33"/>
      <c r="Q591" s="4"/>
      <c r="R591" s="4"/>
      <c r="S591" s="6"/>
      <c r="T591" s="4"/>
      <c r="U591" s="4"/>
    </row>
    <row r="592">
      <c r="A592" s="4"/>
      <c r="B592" s="42"/>
      <c r="C592" s="9"/>
      <c r="D592" s="9"/>
      <c r="M592" s="33"/>
      <c r="Q592" s="4"/>
      <c r="R592" s="4"/>
      <c r="S592" s="6"/>
      <c r="T592" s="4"/>
      <c r="U592" s="4"/>
    </row>
    <row r="593">
      <c r="A593" s="4"/>
      <c r="B593" s="42"/>
      <c r="C593" s="9"/>
      <c r="D593" s="9"/>
      <c r="M593" s="33"/>
      <c r="Q593" s="4"/>
      <c r="R593" s="4"/>
      <c r="S593" s="6"/>
      <c r="T593" s="4"/>
      <c r="U593" s="4"/>
    </row>
    <row r="594">
      <c r="A594" s="4"/>
      <c r="B594" s="42"/>
      <c r="C594" s="9"/>
      <c r="D594" s="9"/>
      <c r="M594" s="33"/>
      <c r="Q594" s="4"/>
      <c r="R594" s="4"/>
      <c r="S594" s="6"/>
      <c r="T594" s="4"/>
      <c r="U594" s="4"/>
    </row>
    <row r="595">
      <c r="A595" s="4"/>
      <c r="B595" s="42"/>
      <c r="C595" s="9"/>
      <c r="D595" s="9"/>
      <c r="M595" s="33"/>
      <c r="Q595" s="4"/>
      <c r="R595" s="4"/>
      <c r="S595" s="6"/>
      <c r="T595" s="4"/>
      <c r="U595" s="4"/>
    </row>
    <row r="596">
      <c r="A596" s="4"/>
      <c r="B596" s="42"/>
      <c r="C596" s="9"/>
      <c r="D596" s="9"/>
      <c r="M596" s="33"/>
      <c r="Q596" s="4"/>
      <c r="R596" s="4"/>
      <c r="S596" s="6"/>
      <c r="T596" s="4"/>
      <c r="U596" s="4"/>
    </row>
    <row r="597">
      <c r="A597" s="4"/>
      <c r="B597" s="42"/>
      <c r="C597" s="9"/>
      <c r="D597" s="9"/>
      <c r="M597" s="33"/>
      <c r="Q597" s="4"/>
      <c r="R597" s="4"/>
      <c r="S597" s="6"/>
      <c r="T597" s="4"/>
      <c r="U597" s="4"/>
    </row>
    <row r="598">
      <c r="A598" s="4"/>
      <c r="B598" s="42"/>
      <c r="C598" s="9"/>
      <c r="D598" s="9"/>
      <c r="M598" s="33"/>
      <c r="Q598" s="4"/>
      <c r="R598" s="4"/>
      <c r="S598" s="6"/>
      <c r="T598" s="4"/>
      <c r="U598" s="4"/>
    </row>
    <row r="599">
      <c r="A599" s="4"/>
      <c r="B599" s="42"/>
      <c r="C599" s="9"/>
      <c r="D599" s="9"/>
      <c r="M599" s="33"/>
      <c r="Q599" s="4"/>
      <c r="R599" s="4"/>
      <c r="S599" s="6"/>
      <c r="T599" s="4"/>
      <c r="U599" s="4"/>
    </row>
    <row r="600">
      <c r="A600" s="4"/>
      <c r="B600" s="42"/>
      <c r="C600" s="9"/>
      <c r="D600" s="9"/>
      <c r="M600" s="33"/>
      <c r="Q600" s="4"/>
      <c r="R600" s="4"/>
      <c r="S600" s="6"/>
      <c r="T600" s="4"/>
      <c r="U600" s="4"/>
    </row>
    <row r="601">
      <c r="A601" s="4"/>
      <c r="B601" s="42"/>
      <c r="C601" s="9"/>
      <c r="D601" s="9"/>
      <c r="M601" s="33"/>
      <c r="Q601" s="4"/>
      <c r="R601" s="4"/>
      <c r="S601" s="6"/>
      <c r="T601" s="4"/>
      <c r="U601" s="4"/>
    </row>
    <row r="602">
      <c r="A602" s="4"/>
      <c r="B602" s="42"/>
      <c r="C602" s="9"/>
      <c r="D602" s="9"/>
      <c r="M602" s="33"/>
      <c r="Q602" s="4"/>
      <c r="R602" s="4"/>
      <c r="S602" s="6"/>
      <c r="T602" s="4"/>
      <c r="U602" s="4"/>
    </row>
    <row r="603">
      <c r="A603" s="4"/>
      <c r="B603" s="42"/>
      <c r="C603" s="9"/>
      <c r="D603" s="9"/>
      <c r="M603" s="33"/>
      <c r="Q603" s="4"/>
      <c r="R603" s="4"/>
      <c r="S603" s="6"/>
      <c r="T603" s="4"/>
      <c r="U603" s="4"/>
    </row>
    <row r="604">
      <c r="A604" s="4"/>
      <c r="B604" s="42"/>
      <c r="C604" s="9"/>
      <c r="D604" s="9"/>
      <c r="M604" s="33"/>
      <c r="Q604" s="4"/>
      <c r="R604" s="4"/>
      <c r="S604" s="6"/>
      <c r="T604" s="4"/>
      <c r="U604" s="4"/>
    </row>
    <row r="605">
      <c r="A605" s="4"/>
      <c r="B605" s="42"/>
      <c r="C605" s="9"/>
      <c r="D605" s="9"/>
      <c r="M605" s="33"/>
      <c r="Q605" s="4"/>
      <c r="R605" s="4"/>
      <c r="S605" s="6"/>
      <c r="T605" s="4"/>
      <c r="U605" s="4"/>
    </row>
    <row r="606">
      <c r="A606" s="4"/>
      <c r="B606" s="42"/>
      <c r="C606" s="9"/>
      <c r="D606" s="9"/>
      <c r="M606" s="33"/>
      <c r="Q606" s="4"/>
      <c r="R606" s="4"/>
      <c r="S606" s="6"/>
      <c r="T606" s="4"/>
      <c r="U606" s="4"/>
    </row>
    <row r="607">
      <c r="A607" s="4"/>
      <c r="B607" s="42"/>
      <c r="C607" s="9"/>
      <c r="D607" s="9"/>
      <c r="M607" s="33"/>
      <c r="Q607" s="4"/>
      <c r="R607" s="4"/>
      <c r="S607" s="6"/>
      <c r="T607" s="4"/>
      <c r="U607" s="4"/>
    </row>
    <row r="608">
      <c r="A608" s="4"/>
      <c r="B608" s="42"/>
      <c r="C608" s="9"/>
      <c r="D608" s="9"/>
      <c r="M608" s="33"/>
      <c r="Q608" s="4"/>
      <c r="R608" s="4"/>
      <c r="S608" s="6"/>
      <c r="T608" s="4"/>
      <c r="U608" s="4"/>
    </row>
    <row r="609">
      <c r="A609" s="4"/>
      <c r="B609" s="42"/>
      <c r="C609" s="9"/>
      <c r="D609" s="9"/>
      <c r="M609" s="33"/>
      <c r="Q609" s="4"/>
      <c r="R609" s="4"/>
      <c r="S609" s="6"/>
      <c r="T609" s="4"/>
      <c r="U609" s="4"/>
    </row>
    <row r="610">
      <c r="A610" s="4"/>
      <c r="B610" s="42"/>
      <c r="C610" s="9"/>
      <c r="D610" s="9"/>
      <c r="M610" s="33"/>
      <c r="Q610" s="4"/>
      <c r="R610" s="4"/>
      <c r="S610" s="6"/>
      <c r="T610" s="4"/>
      <c r="U610" s="4"/>
    </row>
    <row r="611">
      <c r="A611" s="4"/>
      <c r="B611" s="42"/>
      <c r="C611" s="9"/>
      <c r="D611" s="9"/>
      <c r="M611" s="33"/>
      <c r="Q611" s="4"/>
      <c r="R611" s="4"/>
      <c r="S611" s="6"/>
      <c r="T611" s="4"/>
      <c r="U611" s="4"/>
    </row>
    <row r="612">
      <c r="A612" s="4"/>
      <c r="B612" s="42"/>
      <c r="C612" s="9"/>
      <c r="D612" s="9"/>
      <c r="M612" s="33"/>
      <c r="Q612" s="4"/>
      <c r="R612" s="4"/>
      <c r="S612" s="6"/>
      <c r="T612" s="4"/>
      <c r="U612" s="4"/>
    </row>
    <row r="613">
      <c r="A613" s="4"/>
      <c r="B613" s="42"/>
      <c r="C613" s="9"/>
      <c r="D613" s="9"/>
      <c r="M613" s="33"/>
      <c r="Q613" s="4"/>
      <c r="R613" s="4"/>
      <c r="S613" s="6"/>
      <c r="T613" s="4"/>
      <c r="U613" s="4"/>
    </row>
    <row r="614">
      <c r="A614" s="4"/>
      <c r="B614" s="42"/>
      <c r="C614" s="9"/>
      <c r="D614" s="9"/>
      <c r="M614" s="33"/>
      <c r="Q614" s="4"/>
      <c r="R614" s="4"/>
      <c r="S614" s="6"/>
      <c r="T614" s="4"/>
      <c r="U614" s="4"/>
    </row>
    <row r="615">
      <c r="A615" s="4"/>
      <c r="B615" s="42"/>
      <c r="C615" s="9"/>
      <c r="D615" s="9"/>
      <c r="M615" s="33"/>
      <c r="Q615" s="4"/>
      <c r="R615" s="4"/>
      <c r="S615" s="6"/>
      <c r="T615" s="4"/>
      <c r="U615" s="4"/>
    </row>
    <row r="616">
      <c r="A616" s="4"/>
      <c r="B616" s="42"/>
      <c r="C616" s="9"/>
      <c r="D616" s="9"/>
      <c r="M616" s="33"/>
      <c r="Q616" s="4"/>
      <c r="R616" s="4"/>
      <c r="S616" s="6"/>
      <c r="T616" s="4"/>
      <c r="U616" s="4"/>
    </row>
    <row r="617">
      <c r="A617" s="4"/>
      <c r="B617" s="42"/>
      <c r="C617" s="9"/>
      <c r="D617" s="9"/>
      <c r="M617" s="33"/>
      <c r="Q617" s="4"/>
      <c r="R617" s="4"/>
      <c r="S617" s="6"/>
      <c r="T617" s="4"/>
      <c r="U617" s="4"/>
    </row>
    <row r="618">
      <c r="A618" s="4"/>
      <c r="B618" s="42"/>
      <c r="C618" s="9"/>
      <c r="D618" s="9"/>
      <c r="M618" s="33"/>
      <c r="Q618" s="4"/>
      <c r="R618" s="4"/>
      <c r="S618" s="6"/>
      <c r="T618" s="4"/>
      <c r="U618" s="4"/>
    </row>
    <row r="619">
      <c r="A619" s="4"/>
      <c r="B619" s="42"/>
      <c r="C619" s="9"/>
      <c r="D619" s="9"/>
      <c r="M619" s="33"/>
      <c r="Q619" s="4"/>
      <c r="R619" s="4"/>
      <c r="S619" s="6"/>
      <c r="T619" s="4"/>
      <c r="U619" s="4"/>
    </row>
    <row r="620">
      <c r="A620" s="4"/>
      <c r="B620" s="42"/>
      <c r="C620" s="9"/>
      <c r="D620" s="9"/>
      <c r="M620" s="33"/>
      <c r="Q620" s="4"/>
      <c r="R620" s="4"/>
      <c r="S620" s="6"/>
      <c r="T620" s="4"/>
      <c r="U620" s="4"/>
    </row>
    <row r="621">
      <c r="A621" s="4"/>
      <c r="B621" s="42"/>
      <c r="C621" s="9"/>
      <c r="D621" s="9"/>
      <c r="M621" s="33"/>
      <c r="Q621" s="4"/>
      <c r="R621" s="4"/>
      <c r="S621" s="6"/>
      <c r="T621" s="4"/>
      <c r="U621" s="4"/>
    </row>
    <row r="622">
      <c r="A622" s="4"/>
      <c r="B622" s="42"/>
      <c r="C622" s="9"/>
      <c r="D622" s="9"/>
      <c r="M622" s="33"/>
      <c r="Q622" s="4"/>
      <c r="R622" s="4"/>
      <c r="S622" s="6"/>
      <c r="T622" s="4"/>
      <c r="U622" s="4"/>
    </row>
    <row r="623">
      <c r="A623" s="4"/>
      <c r="B623" s="42"/>
      <c r="C623" s="9"/>
      <c r="D623" s="9"/>
      <c r="M623" s="33"/>
      <c r="Q623" s="4"/>
      <c r="R623" s="4"/>
      <c r="S623" s="6"/>
      <c r="T623" s="4"/>
      <c r="U623" s="4"/>
    </row>
    <row r="624">
      <c r="A624" s="4"/>
      <c r="B624" s="42"/>
      <c r="C624" s="9"/>
      <c r="D624" s="9"/>
      <c r="M624" s="33"/>
      <c r="Q624" s="4"/>
      <c r="R624" s="4"/>
      <c r="S624" s="6"/>
      <c r="T624" s="4"/>
      <c r="U624" s="4"/>
    </row>
    <row r="625">
      <c r="A625" s="4"/>
      <c r="B625" s="42"/>
      <c r="C625" s="9"/>
      <c r="D625" s="9"/>
      <c r="M625" s="33"/>
      <c r="Q625" s="4"/>
      <c r="R625" s="4"/>
      <c r="S625" s="6"/>
      <c r="T625" s="4"/>
      <c r="U625" s="4"/>
    </row>
    <row r="626">
      <c r="A626" s="4"/>
      <c r="B626" s="42"/>
      <c r="C626" s="9"/>
      <c r="D626" s="9"/>
      <c r="M626" s="33"/>
      <c r="Q626" s="4"/>
      <c r="R626" s="4"/>
      <c r="S626" s="6"/>
      <c r="T626" s="4"/>
      <c r="U626" s="4"/>
    </row>
    <row r="627">
      <c r="A627" s="4"/>
      <c r="B627" s="42"/>
      <c r="C627" s="9"/>
      <c r="D627" s="9"/>
      <c r="M627" s="33"/>
      <c r="Q627" s="4"/>
      <c r="R627" s="4"/>
      <c r="S627" s="6"/>
      <c r="T627" s="4"/>
      <c r="U627" s="4"/>
    </row>
    <row r="628">
      <c r="A628" s="4"/>
      <c r="B628" s="42"/>
      <c r="C628" s="9"/>
      <c r="D628" s="9"/>
      <c r="M628" s="33"/>
      <c r="Q628" s="4"/>
      <c r="R628" s="4"/>
      <c r="S628" s="6"/>
      <c r="T628" s="4"/>
      <c r="U628" s="4"/>
    </row>
    <row r="629">
      <c r="A629" s="4"/>
      <c r="B629" s="42"/>
      <c r="C629" s="9"/>
      <c r="D629" s="9"/>
      <c r="M629" s="33"/>
      <c r="Q629" s="4"/>
      <c r="R629" s="4"/>
      <c r="S629" s="6"/>
      <c r="T629" s="4"/>
      <c r="U629" s="4"/>
    </row>
    <row r="630">
      <c r="A630" s="4"/>
      <c r="B630" s="42"/>
      <c r="C630" s="9"/>
      <c r="D630" s="9"/>
      <c r="M630" s="33"/>
      <c r="Q630" s="4"/>
      <c r="R630" s="4"/>
      <c r="S630" s="6"/>
      <c r="T630" s="4"/>
      <c r="U630" s="4"/>
    </row>
    <row r="631">
      <c r="A631" s="4"/>
      <c r="B631" s="42"/>
      <c r="C631" s="9"/>
      <c r="D631" s="9"/>
      <c r="M631" s="33"/>
      <c r="Q631" s="4"/>
      <c r="R631" s="4"/>
      <c r="S631" s="6"/>
      <c r="T631" s="4"/>
      <c r="U631" s="4"/>
    </row>
    <row r="632">
      <c r="A632" s="4"/>
      <c r="B632" s="42"/>
      <c r="C632" s="9"/>
      <c r="D632" s="9"/>
      <c r="M632" s="33"/>
      <c r="Q632" s="4"/>
      <c r="R632" s="4"/>
      <c r="S632" s="6"/>
      <c r="T632" s="4"/>
      <c r="U632" s="4"/>
    </row>
    <row r="633">
      <c r="A633" s="4"/>
      <c r="B633" s="42"/>
      <c r="C633" s="9"/>
      <c r="D633" s="9"/>
      <c r="M633" s="33"/>
      <c r="Q633" s="4"/>
      <c r="R633" s="4"/>
      <c r="S633" s="6"/>
      <c r="T633" s="4"/>
      <c r="U633" s="4"/>
    </row>
    <row r="634">
      <c r="A634" s="4"/>
      <c r="B634" s="42"/>
      <c r="C634" s="9"/>
      <c r="D634" s="9"/>
      <c r="M634" s="33"/>
      <c r="Q634" s="4"/>
      <c r="R634" s="4"/>
      <c r="S634" s="6"/>
      <c r="T634" s="4"/>
      <c r="U634" s="4"/>
    </row>
    <row r="635">
      <c r="A635" s="4"/>
      <c r="B635" s="42"/>
      <c r="C635" s="9"/>
      <c r="D635" s="9"/>
      <c r="M635" s="33"/>
      <c r="Q635" s="4"/>
      <c r="R635" s="4"/>
      <c r="S635" s="6"/>
      <c r="T635" s="4"/>
      <c r="U635" s="4"/>
    </row>
    <row r="636">
      <c r="A636" s="4"/>
      <c r="B636" s="42"/>
      <c r="C636" s="9"/>
      <c r="D636" s="9"/>
      <c r="M636" s="33"/>
      <c r="Q636" s="4"/>
      <c r="R636" s="4"/>
      <c r="S636" s="6"/>
      <c r="T636" s="4"/>
      <c r="U636" s="4"/>
    </row>
    <row r="637">
      <c r="A637" s="4"/>
      <c r="B637" s="42"/>
      <c r="C637" s="9"/>
      <c r="D637" s="9"/>
      <c r="M637" s="33"/>
      <c r="Q637" s="4"/>
      <c r="R637" s="4"/>
      <c r="S637" s="6"/>
      <c r="T637" s="4"/>
      <c r="U637" s="4"/>
    </row>
    <row r="638">
      <c r="A638" s="4"/>
      <c r="B638" s="42"/>
      <c r="C638" s="9"/>
      <c r="D638" s="9"/>
      <c r="M638" s="33"/>
      <c r="Q638" s="4"/>
      <c r="R638" s="4"/>
      <c r="S638" s="6"/>
      <c r="T638" s="4"/>
      <c r="U638" s="4"/>
    </row>
    <row r="639">
      <c r="A639" s="4"/>
      <c r="B639" s="42"/>
      <c r="C639" s="9"/>
      <c r="D639" s="9"/>
      <c r="M639" s="33"/>
      <c r="Q639" s="4"/>
      <c r="R639" s="4"/>
      <c r="S639" s="6"/>
      <c r="T639" s="4"/>
      <c r="U639" s="4"/>
    </row>
    <row r="640">
      <c r="A640" s="4"/>
      <c r="B640" s="42"/>
      <c r="C640" s="9"/>
      <c r="D640" s="9"/>
      <c r="M640" s="33"/>
      <c r="Q640" s="4"/>
      <c r="R640" s="4"/>
      <c r="S640" s="6"/>
      <c r="T640" s="4"/>
      <c r="U640" s="4"/>
    </row>
    <row r="641">
      <c r="A641" s="4"/>
      <c r="B641" s="42"/>
      <c r="C641" s="9"/>
      <c r="D641" s="9"/>
      <c r="M641" s="33"/>
      <c r="Q641" s="4"/>
      <c r="R641" s="4"/>
      <c r="S641" s="6"/>
      <c r="T641" s="4"/>
      <c r="U641" s="4"/>
    </row>
    <row r="642">
      <c r="A642" s="4"/>
      <c r="B642" s="42"/>
      <c r="C642" s="9"/>
      <c r="D642" s="9"/>
      <c r="M642" s="33"/>
      <c r="Q642" s="4"/>
      <c r="R642" s="4"/>
      <c r="S642" s="6"/>
      <c r="T642" s="4"/>
      <c r="U642" s="4"/>
    </row>
    <row r="643">
      <c r="A643" s="4"/>
      <c r="B643" s="42"/>
      <c r="C643" s="9"/>
      <c r="D643" s="9"/>
      <c r="M643" s="33"/>
      <c r="Q643" s="4"/>
      <c r="R643" s="4"/>
      <c r="S643" s="6"/>
      <c r="T643" s="4"/>
      <c r="U643" s="4"/>
    </row>
    <row r="644">
      <c r="A644" s="4"/>
      <c r="B644" s="42"/>
      <c r="C644" s="9"/>
      <c r="D644" s="9"/>
      <c r="M644" s="33"/>
      <c r="Q644" s="4"/>
      <c r="R644" s="4"/>
      <c r="S644" s="6"/>
      <c r="T644" s="4"/>
      <c r="U644" s="4"/>
    </row>
    <row r="645">
      <c r="A645" s="4"/>
      <c r="B645" s="42"/>
      <c r="C645" s="9"/>
      <c r="D645" s="9"/>
      <c r="M645" s="33"/>
      <c r="Q645" s="4"/>
      <c r="R645" s="4"/>
      <c r="S645" s="6"/>
      <c r="T645" s="4"/>
      <c r="U645" s="4"/>
    </row>
    <row r="646">
      <c r="A646" s="4"/>
      <c r="B646" s="42"/>
      <c r="C646" s="9"/>
      <c r="D646" s="9"/>
      <c r="M646" s="33"/>
      <c r="Q646" s="4"/>
      <c r="R646" s="4"/>
      <c r="S646" s="6"/>
      <c r="T646" s="4"/>
      <c r="U646" s="4"/>
    </row>
    <row r="647">
      <c r="A647" s="4"/>
      <c r="B647" s="42"/>
      <c r="C647" s="9"/>
      <c r="D647" s="9"/>
      <c r="M647" s="33"/>
      <c r="Q647" s="4"/>
      <c r="R647" s="4"/>
      <c r="S647" s="6"/>
      <c r="T647" s="4"/>
      <c r="U647" s="4"/>
    </row>
    <row r="648">
      <c r="A648" s="4"/>
      <c r="B648" s="42"/>
      <c r="C648" s="9"/>
      <c r="D648" s="9"/>
      <c r="M648" s="33"/>
      <c r="Q648" s="4"/>
      <c r="R648" s="4"/>
      <c r="S648" s="6"/>
      <c r="T648" s="4"/>
      <c r="U648" s="4"/>
    </row>
    <row r="649">
      <c r="A649" s="4"/>
      <c r="B649" s="42"/>
      <c r="C649" s="9"/>
      <c r="D649" s="9"/>
      <c r="M649" s="33"/>
      <c r="Q649" s="4"/>
      <c r="R649" s="4"/>
      <c r="S649" s="6"/>
      <c r="T649" s="4"/>
      <c r="U649" s="4"/>
    </row>
    <row r="650">
      <c r="A650" s="4"/>
      <c r="B650" s="42"/>
      <c r="C650" s="9"/>
      <c r="D650" s="9"/>
      <c r="M650" s="33"/>
      <c r="Q650" s="4"/>
      <c r="R650" s="4"/>
      <c r="S650" s="6"/>
      <c r="T650" s="4"/>
      <c r="U650" s="4"/>
    </row>
    <row r="651">
      <c r="A651" s="4"/>
      <c r="B651" s="42"/>
      <c r="C651" s="9"/>
      <c r="D651" s="9"/>
      <c r="M651" s="33"/>
      <c r="Q651" s="4"/>
      <c r="R651" s="4"/>
      <c r="S651" s="6"/>
      <c r="T651" s="4"/>
      <c r="U651" s="4"/>
    </row>
    <row r="652">
      <c r="A652" s="4"/>
      <c r="B652" s="42"/>
      <c r="C652" s="9"/>
      <c r="D652" s="9"/>
      <c r="M652" s="33"/>
      <c r="Q652" s="4"/>
      <c r="R652" s="4"/>
      <c r="S652" s="6"/>
      <c r="T652" s="4"/>
      <c r="U652" s="4"/>
    </row>
    <row r="653">
      <c r="A653" s="4"/>
      <c r="B653" s="42"/>
      <c r="C653" s="9"/>
      <c r="D653" s="9"/>
      <c r="M653" s="33"/>
      <c r="Q653" s="4"/>
      <c r="R653" s="4"/>
      <c r="S653" s="6"/>
      <c r="T653" s="4"/>
      <c r="U653" s="4"/>
    </row>
    <row r="654">
      <c r="A654" s="4"/>
      <c r="B654" s="42"/>
      <c r="C654" s="9"/>
      <c r="D654" s="9"/>
      <c r="M654" s="33"/>
      <c r="Q654" s="4"/>
      <c r="R654" s="4"/>
      <c r="S654" s="6"/>
      <c r="T654" s="4"/>
      <c r="U654" s="4"/>
    </row>
    <row r="655">
      <c r="A655" s="4"/>
      <c r="B655" s="42"/>
      <c r="C655" s="9"/>
      <c r="D655" s="9"/>
      <c r="M655" s="33"/>
      <c r="Q655" s="4"/>
      <c r="R655" s="4"/>
      <c r="S655" s="6"/>
      <c r="T655" s="4"/>
      <c r="U655" s="4"/>
    </row>
    <row r="656">
      <c r="A656" s="4"/>
      <c r="B656" s="42"/>
      <c r="C656" s="9"/>
      <c r="D656" s="9"/>
      <c r="M656" s="33"/>
      <c r="Q656" s="4"/>
      <c r="R656" s="4"/>
      <c r="S656" s="6"/>
      <c r="T656" s="4"/>
      <c r="U656" s="4"/>
    </row>
    <row r="657">
      <c r="A657" s="4"/>
      <c r="B657" s="42"/>
      <c r="C657" s="9"/>
      <c r="D657" s="9"/>
      <c r="M657" s="33"/>
      <c r="Q657" s="4"/>
      <c r="R657" s="4"/>
      <c r="S657" s="6"/>
      <c r="T657" s="4"/>
      <c r="U657" s="4"/>
    </row>
    <row r="658">
      <c r="A658" s="4"/>
      <c r="B658" s="42"/>
      <c r="C658" s="9"/>
      <c r="D658" s="9"/>
      <c r="M658" s="33"/>
      <c r="Q658" s="4"/>
      <c r="R658" s="4"/>
      <c r="S658" s="6"/>
      <c r="T658" s="4"/>
      <c r="U658" s="4"/>
    </row>
    <row r="659">
      <c r="A659" s="4"/>
      <c r="B659" s="42"/>
      <c r="C659" s="9"/>
      <c r="D659" s="9"/>
      <c r="M659" s="33"/>
      <c r="Q659" s="4"/>
      <c r="R659" s="4"/>
      <c r="S659" s="6"/>
      <c r="T659" s="4"/>
      <c r="U659" s="4"/>
    </row>
    <row r="660">
      <c r="A660" s="4"/>
      <c r="B660" s="42"/>
      <c r="C660" s="9"/>
      <c r="D660" s="9"/>
      <c r="M660" s="33"/>
      <c r="Q660" s="4"/>
      <c r="R660" s="4"/>
      <c r="S660" s="6"/>
      <c r="T660" s="4"/>
      <c r="U660" s="4"/>
    </row>
    <row r="661">
      <c r="A661" s="4"/>
      <c r="B661" s="42"/>
      <c r="C661" s="9"/>
      <c r="D661" s="9"/>
      <c r="M661" s="33"/>
      <c r="Q661" s="4"/>
      <c r="R661" s="4"/>
      <c r="S661" s="6"/>
      <c r="T661" s="4"/>
      <c r="U661" s="4"/>
    </row>
    <row r="662">
      <c r="A662" s="4"/>
      <c r="B662" s="42"/>
      <c r="C662" s="9"/>
      <c r="D662" s="9"/>
      <c r="M662" s="33"/>
      <c r="Q662" s="4"/>
      <c r="R662" s="4"/>
      <c r="S662" s="6"/>
      <c r="T662" s="4"/>
      <c r="U662" s="4"/>
    </row>
    <row r="663">
      <c r="A663" s="4"/>
      <c r="B663" s="42"/>
      <c r="C663" s="9"/>
      <c r="D663" s="9"/>
      <c r="M663" s="33"/>
      <c r="Q663" s="4"/>
      <c r="R663" s="4"/>
      <c r="S663" s="6"/>
      <c r="T663" s="4"/>
      <c r="U663" s="4"/>
    </row>
    <row r="664">
      <c r="A664" s="4"/>
      <c r="B664" s="42"/>
      <c r="C664" s="9"/>
      <c r="D664" s="9"/>
      <c r="M664" s="33"/>
      <c r="Q664" s="4"/>
      <c r="R664" s="4"/>
      <c r="S664" s="6"/>
      <c r="T664" s="4"/>
      <c r="U664" s="4"/>
    </row>
    <row r="665">
      <c r="A665" s="4"/>
      <c r="B665" s="42"/>
      <c r="C665" s="9"/>
      <c r="D665" s="9"/>
      <c r="M665" s="33"/>
      <c r="Q665" s="4"/>
      <c r="R665" s="4"/>
      <c r="S665" s="6"/>
      <c r="T665" s="4"/>
      <c r="U665" s="4"/>
    </row>
    <row r="666">
      <c r="A666" s="4"/>
      <c r="B666" s="42"/>
      <c r="C666" s="9"/>
      <c r="D666" s="9"/>
      <c r="M666" s="33"/>
      <c r="Q666" s="4"/>
      <c r="R666" s="4"/>
      <c r="S666" s="6"/>
      <c r="T666" s="4"/>
      <c r="U666" s="4"/>
    </row>
    <row r="667">
      <c r="A667" s="4"/>
      <c r="B667" s="42"/>
      <c r="C667" s="9"/>
      <c r="D667" s="9"/>
      <c r="M667" s="33"/>
      <c r="Q667" s="4"/>
      <c r="R667" s="4"/>
      <c r="S667" s="6"/>
      <c r="T667" s="4"/>
      <c r="U667" s="4"/>
    </row>
    <row r="668">
      <c r="A668" s="4"/>
      <c r="B668" s="42"/>
      <c r="C668" s="9"/>
      <c r="D668" s="9"/>
      <c r="M668" s="33"/>
      <c r="Q668" s="4"/>
      <c r="R668" s="4"/>
      <c r="S668" s="6"/>
      <c r="T668" s="4"/>
      <c r="U668" s="4"/>
    </row>
    <row r="669">
      <c r="A669" s="4"/>
      <c r="B669" s="42"/>
      <c r="C669" s="9"/>
      <c r="D669" s="9"/>
      <c r="M669" s="33"/>
      <c r="Q669" s="4"/>
      <c r="R669" s="4"/>
      <c r="S669" s="6"/>
      <c r="T669" s="4"/>
      <c r="U669" s="4"/>
    </row>
    <row r="670">
      <c r="A670" s="4"/>
      <c r="B670" s="42"/>
      <c r="C670" s="9"/>
      <c r="D670" s="9"/>
      <c r="M670" s="33"/>
      <c r="Q670" s="4"/>
      <c r="R670" s="4"/>
      <c r="S670" s="6"/>
      <c r="T670" s="4"/>
      <c r="U670" s="4"/>
    </row>
    <row r="671">
      <c r="A671" s="4"/>
      <c r="B671" s="42"/>
      <c r="C671" s="9"/>
      <c r="D671" s="9"/>
      <c r="M671" s="33"/>
      <c r="Q671" s="4"/>
      <c r="R671" s="4"/>
      <c r="S671" s="6"/>
      <c r="T671" s="4"/>
      <c r="U671" s="4"/>
    </row>
    <row r="672">
      <c r="A672" s="4"/>
      <c r="B672" s="42"/>
      <c r="C672" s="9"/>
      <c r="D672" s="9"/>
      <c r="M672" s="33"/>
      <c r="Q672" s="4"/>
      <c r="R672" s="4"/>
      <c r="S672" s="6"/>
      <c r="T672" s="4"/>
      <c r="U672" s="4"/>
    </row>
    <row r="673">
      <c r="A673" s="4"/>
      <c r="B673" s="42"/>
      <c r="C673" s="9"/>
      <c r="D673" s="9"/>
      <c r="M673" s="33"/>
      <c r="Q673" s="4"/>
      <c r="R673" s="4"/>
      <c r="S673" s="6"/>
      <c r="T673" s="4"/>
      <c r="U673" s="4"/>
    </row>
    <row r="674">
      <c r="A674" s="4"/>
      <c r="B674" s="42"/>
      <c r="C674" s="9"/>
      <c r="D674" s="9"/>
      <c r="M674" s="33"/>
      <c r="Q674" s="4"/>
      <c r="R674" s="4"/>
      <c r="S674" s="6"/>
      <c r="T674" s="4"/>
      <c r="U674" s="4"/>
    </row>
    <row r="675">
      <c r="A675" s="4"/>
      <c r="B675" s="42"/>
      <c r="C675" s="9"/>
      <c r="D675" s="9"/>
      <c r="M675" s="33"/>
      <c r="Q675" s="4"/>
      <c r="R675" s="4"/>
      <c r="S675" s="6"/>
      <c r="T675" s="4"/>
      <c r="U675" s="4"/>
    </row>
    <row r="676">
      <c r="A676" s="4"/>
      <c r="B676" s="42"/>
      <c r="C676" s="9"/>
      <c r="D676" s="9"/>
      <c r="M676" s="33"/>
      <c r="Q676" s="4"/>
      <c r="R676" s="4"/>
      <c r="S676" s="6"/>
      <c r="T676" s="4"/>
      <c r="U676" s="4"/>
    </row>
    <row r="677">
      <c r="A677" s="4"/>
      <c r="B677" s="42"/>
      <c r="C677" s="9"/>
      <c r="D677" s="9"/>
      <c r="M677" s="33"/>
      <c r="Q677" s="4"/>
      <c r="R677" s="4"/>
      <c r="S677" s="6"/>
      <c r="T677" s="4"/>
      <c r="U677" s="4"/>
    </row>
    <row r="678">
      <c r="A678" s="4"/>
      <c r="B678" s="42"/>
      <c r="C678" s="9"/>
      <c r="D678" s="9"/>
      <c r="M678" s="33"/>
      <c r="Q678" s="4"/>
      <c r="R678" s="4"/>
      <c r="S678" s="6"/>
      <c r="T678" s="4"/>
      <c r="U678" s="4"/>
    </row>
    <row r="679">
      <c r="A679" s="4"/>
      <c r="B679" s="42"/>
      <c r="C679" s="9"/>
      <c r="D679" s="9"/>
      <c r="M679" s="33"/>
      <c r="Q679" s="4"/>
      <c r="R679" s="4"/>
      <c r="S679" s="6"/>
      <c r="T679" s="4"/>
      <c r="U679" s="4"/>
    </row>
    <row r="680">
      <c r="A680" s="4"/>
      <c r="B680" s="42"/>
      <c r="C680" s="9"/>
      <c r="D680" s="9"/>
      <c r="M680" s="33"/>
      <c r="Q680" s="4"/>
      <c r="R680" s="4"/>
      <c r="S680" s="6"/>
      <c r="T680" s="4"/>
      <c r="U680" s="4"/>
    </row>
    <row r="681">
      <c r="A681" s="4"/>
      <c r="B681" s="42"/>
      <c r="C681" s="9"/>
      <c r="D681" s="9"/>
      <c r="M681" s="33"/>
      <c r="Q681" s="4"/>
      <c r="R681" s="4"/>
      <c r="S681" s="6"/>
      <c r="T681" s="4"/>
      <c r="U681" s="4"/>
    </row>
    <row r="682">
      <c r="A682" s="4"/>
      <c r="B682" s="42"/>
      <c r="C682" s="9"/>
      <c r="D682" s="9"/>
      <c r="M682" s="33"/>
      <c r="Q682" s="4"/>
      <c r="R682" s="4"/>
      <c r="S682" s="6"/>
      <c r="T682" s="4"/>
      <c r="U682" s="4"/>
    </row>
    <row r="683">
      <c r="A683" s="4"/>
      <c r="B683" s="42"/>
      <c r="C683" s="9"/>
      <c r="D683" s="9"/>
      <c r="M683" s="33"/>
      <c r="Q683" s="4"/>
      <c r="R683" s="4"/>
      <c r="S683" s="6"/>
      <c r="T683" s="4"/>
      <c r="U683" s="4"/>
    </row>
    <row r="684">
      <c r="A684" s="4"/>
      <c r="B684" s="42"/>
      <c r="C684" s="9"/>
      <c r="D684" s="9"/>
      <c r="M684" s="33"/>
      <c r="Q684" s="4"/>
      <c r="R684" s="4"/>
      <c r="S684" s="6"/>
      <c r="T684" s="4"/>
      <c r="U684" s="4"/>
    </row>
    <row r="685">
      <c r="A685" s="4"/>
      <c r="B685" s="42"/>
      <c r="C685" s="9"/>
      <c r="D685" s="9"/>
      <c r="M685" s="33"/>
      <c r="Q685" s="4"/>
      <c r="R685" s="4"/>
      <c r="S685" s="6"/>
      <c r="T685" s="4"/>
      <c r="U685" s="4"/>
    </row>
    <row r="686">
      <c r="A686" s="4"/>
      <c r="B686" s="42"/>
      <c r="C686" s="9"/>
      <c r="D686" s="9"/>
      <c r="M686" s="33"/>
      <c r="Q686" s="4"/>
      <c r="R686" s="4"/>
      <c r="S686" s="6"/>
      <c r="T686" s="4"/>
      <c r="U686" s="4"/>
    </row>
    <row r="687">
      <c r="A687" s="4"/>
      <c r="B687" s="42"/>
      <c r="C687" s="9"/>
      <c r="D687" s="9"/>
      <c r="M687" s="33"/>
      <c r="Q687" s="4"/>
      <c r="R687" s="4"/>
      <c r="S687" s="6"/>
      <c r="T687" s="4"/>
      <c r="U687" s="4"/>
    </row>
    <row r="688">
      <c r="A688" s="4"/>
      <c r="B688" s="42"/>
      <c r="C688" s="9"/>
      <c r="D688" s="9"/>
      <c r="M688" s="33"/>
      <c r="Q688" s="4"/>
      <c r="R688" s="4"/>
      <c r="S688" s="6"/>
      <c r="T688" s="4"/>
      <c r="U688" s="4"/>
    </row>
    <row r="689">
      <c r="A689" s="4"/>
      <c r="B689" s="42"/>
      <c r="C689" s="9"/>
      <c r="D689" s="9"/>
      <c r="M689" s="33"/>
      <c r="Q689" s="4"/>
      <c r="R689" s="4"/>
      <c r="S689" s="6"/>
      <c r="T689" s="4"/>
      <c r="U689" s="4"/>
    </row>
    <row r="690">
      <c r="A690" s="4"/>
      <c r="B690" s="42"/>
      <c r="C690" s="9"/>
      <c r="D690" s="9"/>
      <c r="M690" s="33"/>
      <c r="Q690" s="4"/>
      <c r="R690" s="4"/>
      <c r="S690" s="6"/>
      <c r="T690" s="4"/>
      <c r="U690" s="4"/>
    </row>
    <row r="691">
      <c r="A691" s="4"/>
      <c r="B691" s="42"/>
      <c r="C691" s="9"/>
      <c r="D691" s="9"/>
      <c r="M691" s="33"/>
      <c r="Q691" s="4"/>
      <c r="R691" s="4"/>
      <c r="S691" s="6"/>
      <c r="T691" s="4"/>
      <c r="U691" s="4"/>
    </row>
    <row r="692">
      <c r="A692" s="4"/>
      <c r="B692" s="42"/>
      <c r="C692" s="9"/>
      <c r="D692" s="9"/>
      <c r="M692" s="33"/>
      <c r="Q692" s="4"/>
      <c r="R692" s="4"/>
      <c r="S692" s="6"/>
      <c r="T692" s="4"/>
      <c r="U692" s="4"/>
    </row>
    <row r="693">
      <c r="A693" s="4"/>
      <c r="B693" s="42"/>
      <c r="C693" s="9"/>
      <c r="D693" s="9"/>
      <c r="M693" s="33"/>
      <c r="Q693" s="4"/>
      <c r="R693" s="4"/>
      <c r="S693" s="6"/>
      <c r="T693" s="4"/>
      <c r="U693" s="4"/>
    </row>
    <row r="694">
      <c r="A694" s="4"/>
      <c r="B694" s="42"/>
      <c r="C694" s="9"/>
      <c r="D694" s="9"/>
      <c r="M694" s="33"/>
      <c r="Q694" s="4"/>
      <c r="R694" s="4"/>
      <c r="S694" s="6"/>
      <c r="T694" s="4"/>
      <c r="U694" s="4"/>
    </row>
    <row r="695">
      <c r="A695" s="4"/>
      <c r="B695" s="42"/>
      <c r="C695" s="9"/>
      <c r="D695" s="9"/>
      <c r="M695" s="33"/>
      <c r="Q695" s="4"/>
      <c r="R695" s="4"/>
      <c r="S695" s="6"/>
      <c r="T695" s="4"/>
      <c r="U695" s="4"/>
    </row>
    <row r="696">
      <c r="A696" s="4"/>
      <c r="B696" s="42"/>
      <c r="C696" s="9"/>
      <c r="D696" s="9"/>
      <c r="M696" s="33"/>
      <c r="Q696" s="4"/>
      <c r="R696" s="4"/>
      <c r="S696" s="6"/>
      <c r="T696" s="4"/>
      <c r="U696" s="4"/>
    </row>
    <row r="697">
      <c r="A697" s="4"/>
      <c r="B697" s="42"/>
      <c r="C697" s="9"/>
      <c r="D697" s="9"/>
      <c r="M697" s="33"/>
      <c r="Q697" s="4"/>
      <c r="R697" s="4"/>
      <c r="S697" s="6"/>
      <c r="T697" s="4"/>
      <c r="U697" s="4"/>
    </row>
    <row r="698">
      <c r="A698" s="4"/>
      <c r="B698" s="42"/>
      <c r="C698" s="9"/>
      <c r="D698" s="9"/>
      <c r="M698" s="33"/>
      <c r="Q698" s="4"/>
      <c r="R698" s="4"/>
      <c r="S698" s="6"/>
      <c r="T698" s="4"/>
      <c r="U698" s="4"/>
    </row>
    <row r="699">
      <c r="A699" s="4"/>
      <c r="B699" s="42"/>
      <c r="C699" s="9"/>
      <c r="D699" s="9"/>
      <c r="M699" s="33"/>
      <c r="Q699" s="4"/>
      <c r="R699" s="4"/>
      <c r="S699" s="6"/>
      <c r="T699" s="4"/>
      <c r="U699" s="4"/>
    </row>
    <row r="700">
      <c r="A700" s="4"/>
      <c r="B700" s="42"/>
      <c r="C700" s="9"/>
      <c r="D700" s="9"/>
      <c r="M700" s="33"/>
      <c r="Q700" s="4"/>
      <c r="R700" s="4"/>
      <c r="S700" s="6"/>
      <c r="T700" s="4"/>
      <c r="U700" s="4"/>
    </row>
    <row r="701">
      <c r="A701" s="4"/>
      <c r="B701" s="42"/>
      <c r="C701" s="9"/>
      <c r="D701" s="9"/>
      <c r="M701" s="33"/>
      <c r="Q701" s="4"/>
      <c r="R701" s="4"/>
      <c r="S701" s="6"/>
      <c r="T701" s="4"/>
      <c r="U701" s="4"/>
    </row>
    <row r="702">
      <c r="A702" s="4"/>
      <c r="B702" s="42"/>
      <c r="C702" s="9"/>
      <c r="D702" s="9"/>
      <c r="M702" s="33"/>
      <c r="Q702" s="4"/>
      <c r="R702" s="4"/>
      <c r="S702" s="6"/>
      <c r="T702" s="4"/>
      <c r="U702" s="4"/>
    </row>
    <row r="703">
      <c r="A703" s="4"/>
      <c r="B703" s="42"/>
      <c r="C703" s="9"/>
      <c r="D703" s="9"/>
      <c r="M703" s="33"/>
      <c r="Q703" s="4"/>
      <c r="R703" s="4"/>
      <c r="S703" s="6"/>
      <c r="T703" s="4"/>
      <c r="U703" s="4"/>
    </row>
    <row r="704">
      <c r="A704" s="4"/>
      <c r="B704" s="42"/>
      <c r="C704" s="9"/>
      <c r="D704" s="9"/>
      <c r="M704" s="33"/>
      <c r="Q704" s="4"/>
      <c r="R704" s="4"/>
      <c r="S704" s="6"/>
      <c r="T704" s="4"/>
      <c r="U704" s="4"/>
    </row>
    <row r="705">
      <c r="A705" s="4"/>
      <c r="B705" s="42"/>
      <c r="C705" s="9"/>
      <c r="D705" s="9"/>
      <c r="M705" s="33"/>
      <c r="Q705" s="4"/>
      <c r="R705" s="4"/>
      <c r="S705" s="6"/>
      <c r="T705" s="4"/>
      <c r="U705" s="4"/>
    </row>
    <row r="706">
      <c r="A706" s="4"/>
      <c r="B706" s="42"/>
      <c r="C706" s="9"/>
      <c r="D706" s="9"/>
      <c r="M706" s="33"/>
      <c r="Q706" s="4"/>
      <c r="R706" s="4"/>
      <c r="S706" s="6"/>
      <c r="T706" s="4"/>
      <c r="U706" s="4"/>
    </row>
    <row r="707">
      <c r="A707" s="4"/>
      <c r="B707" s="42"/>
      <c r="C707" s="9"/>
      <c r="D707" s="9"/>
      <c r="M707" s="33"/>
      <c r="Q707" s="4"/>
      <c r="R707" s="4"/>
      <c r="S707" s="6"/>
      <c r="T707" s="4"/>
      <c r="U707" s="4"/>
    </row>
    <row r="708">
      <c r="A708" s="4"/>
      <c r="B708" s="42"/>
      <c r="C708" s="9"/>
      <c r="D708" s="9"/>
      <c r="M708" s="33"/>
      <c r="Q708" s="4"/>
      <c r="R708" s="4"/>
      <c r="S708" s="6"/>
      <c r="T708" s="4"/>
      <c r="U708" s="4"/>
    </row>
    <row r="709">
      <c r="A709" s="4"/>
      <c r="B709" s="42"/>
      <c r="C709" s="9"/>
      <c r="D709" s="9"/>
      <c r="M709" s="33"/>
      <c r="Q709" s="4"/>
      <c r="R709" s="4"/>
      <c r="S709" s="6"/>
      <c r="T709" s="4"/>
      <c r="U709" s="4"/>
    </row>
    <row r="710">
      <c r="A710" s="4"/>
      <c r="B710" s="42"/>
      <c r="C710" s="9"/>
      <c r="D710" s="9"/>
      <c r="M710" s="33"/>
      <c r="Q710" s="4"/>
      <c r="R710" s="4"/>
      <c r="S710" s="6"/>
      <c r="T710" s="4"/>
      <c r="U710" s="4"/>
    </row>
    <row r="711">
      <c r="A711" s="4"/>
      <c r="B711" s="42"/>
      <c r="C711" s="9"/>
      <c r="D711" s="9"/>
      <c r="M711" s="33"/>
      <c r="Q711" s="4"/>
      <c r="R711" s="4"/>
      <c r="S711" s="6"/>
      <c r="T711" s="4"/>
      <c r="U711" s="4"/>
    </row>
    <row r="712">
      <c r="A712" s="4"/>
      <c r="B712" s="42"/>
      <c r="C712" s="9"/>
      <c r="D712" s="9"/>
      <c r="M712" s="33"/>
      <c r="Q712" s="4"/>
      <c r="R712" s="4"/>
      <c r="S712" s="6"/>
      <c r="T712" s="4"/>
      <c r="U712" s="4"/>
    </row>
    <row r="713">
      <c r="A713" s="4"/>
      <c r="B713" s="42"/>
      <c r="C713" s="9"/>
      <c r="D713" s="9"/>
      <c r="M713" s="33"/>
      <c r="Q713" s="4"/>
      <c r="R713" s="4"/>
      <c r="S713" s="6"/>
      <c r="T713" s="4"/>
      <c r="U713" s="4"/>
    </row>
    <row r="714">
      <c r="A714" s="4"/>
      <c r="B714" s="42"/>
      <c r="C714" s="9"/>
      <c r="D714" s="9"/>
      <c r="M714" s="33"/>
      <c r="Q714" s="4"/>
      <c r="R714" s="4"/>
      <c r="S714" s="6"/>
      <c r="T714" s="4"/>
      <c r="U714" s="4"/>
    </row>
    <row r="715">
      <c r="A715" s="4"/>
      <c r="B715" s="42"/>
      <c r="C715" s="9"/>
      <c r="D715" s="9"/>
      <c r="M715" s="33"/>
      <c r="Q715" s="4"/>
      <c r="R715" s="4"/>
      <c r="S715" s="6"/>
      <c r="T715" s="4"/>
      <c r="U715" s="4"/>
    </row>
    <row r="716">
      <c r="A716" s="4"/>
      <c r="B716" s="42"/>
      <c r="C716" s="9"/>
      <c r="D716" s="9"/>
      <c r="M716" s="33"/>
      <c r="Q716" s="4"/>
      <c r="R716" s="4"/>
      <c r="S716" s="6"/>
      <c r="T716" s="4"/>
      <c r="U716" s="4"/>
    </row>
    <row r="717">
      <c r="A717" s="4"/>
      <c r="B717" s="42"/>
      <c r="C717" s="9"/>
      <c r="D717" s="9"/>
      <c r="M717" s="33"/>
      <c r="Q717" s="4"/>
      <c r="R717" s="4"/>
      <c r="S717" s="6"/>
      <c r="T717" s="4"/>
      <c r="U717" s="4"/>
    </row>
    <row r="718">
      <c r="A718" s="4"/>
      <c r="B718" s="42"/>
      <c r="C718" s="9"/>
      <c r="D718" s="9"/>
      <c r="M718" s="33"/>
      <c r="Q718" s="4"/>
      <c r="R718" s="4"/>
      <c r="S718" s="6"/>
      <c r="T718" s="4"/>
      <c r="U718" s="4"/>
    </row>
    <row r="719">
      <c r="A719" s="4"/>
      <c r="B719" s="42"/>
      <c r="C719" s="9"/>
      <c r="D719" s="9"/>
      <c r="M719" s="33"/>
      <c r="Q719" s="4"/>
      <c r="R719" s="4"/>
      <c r="S719" s="6"/>
      <c r="T719" s="4"/>
      <c r="U719" s="4"/>
    </row>
    <row r="720">
      <c r="A720" s="4"/>
      <c r="B720" s="42"/>
      <c r="C720" s="9"/>
      <c r="D720" s="9"/>
      <c r="M720" s="33"/>
      <c r="Q720" s="4"/>
      <c r="R720" s="4"/>
      <c r="S720" s="6"/>
      <c r="T720" s="4"/>
      <c r="U720" s="4"/>
    </row>
    <row r="721">
      <c r="A721" s="4"/>
      <c r="B721" s="42"/>
      <c r="C721" s="9"/>
      <c r="D721" s="9"/>
      <c r="M721" s="33"/>
      <c r="Q721" s="4"/>
      <c r="R721" s="4"/>
      <c r="S721" s="6"/>
      <c r="T721" s="4"/>
      <c r="U721" s="4"/>
    </row>
    <row r="722">
      <c r="A722" s="4"/>
      <c r="B722" s="42"/>
      <c r="C722" s="9"/>
      <c r="D722" s="9"/>
      <c r="M722" s="33"/>
      <c r="Q722" s="4"/>
      <c r="R722" s="4"/>
      <c r="S722" s="6"/>
      <c r="T722" s="4"/>
      <c r="U722" s="4"/>
    </row>
    <row r="723">
      <c r="A723" s="4"/>
      <c r="B723" s="42"/>
      <c r="C723" s="9"/>
      <c r="D723" s="9"/>
      <c r="M723" s="33"/>
      <c r="Q723" s="4"/>
      <c r="R723" s="4"/>
      <c r="S723" s="6"/>
      <c r="T723" s="4"/>
      <c r="U723" s="4"/>
    </row>
    <row r="724">
      <c r="A724" s="4"/>
      <c r="B724" s="42"/>
      <c r="C724" s="9"/>
      <c r="D724" s="9"/>
      <c r="M724" s="33"/>
      <c r="Q724" s="4"/>
      <c r="R724" s="4"/>
      <c r="S724" s="6"/>
      <c r="T724" s="4"/>
      <c r="U724" s="4"/>
    </row>
    <row r="725">
      <c r="A725" s="4"/>
      <c r="B725" s="42"/>
      <c r="C725" s="9"/>
      <c r="D725" s="9"/>
      <c r="M725" s="33"/>
      <c r="Q725" s="4"/>
      <c r="R725" s="4"/>
      <c r="S725" s="6"/>
      <c r="T725" s="4"/>
      <c r="U725" s="4"/>
    </row>
    <row r="726">
      <c r="A726" s="4"/>
      <c r="B726" s="42"/>
      <c r="C726" s="9"/>
      <c r="D726" s="9"/>
      <c r="M726" s="33"/>
      <c r="Q726" s="4"/>
      <c r="R726" s="4"/>
      <c r="S726" s="6"/>
      <c r="T726" s="4"/>
      <c r="U726" s="4"/>
    </row>
    <row r="727">
      <c r="A727" s="4"/>
      <c r="B727" s="42"/>
      <c r="C727" s="9"/>
      <c r="D727" s="9"/>
      <c r="M727" s="33"/>
      <c r="Q727" s="4"/>
      <c r="R727" s="4"/>
      <c r="S727" s="6"/>
      <c r="T727" s="4"/>
      <c r="U727" s="4"/>
    </row>
    <row r="728">
      <c r="A728" s="4"/>
      <c r="B728" s="42"/>
      <c r="C728" s="9"/>
      <c r="D728" s="9"/>
      <c r="M728" s="33"/>
      <c r="Q728" s="4"/>
      <c r="R728" s="4"/>
      <c r="S728" s="6"/>
      <c r="T728" s="4"/>
      <c r="U728" s="4"/>
    </row>
    <row r="729">
      <c r="A729" s="4"/>
      <c r="B729" s="42"/>
      <c r="C729" s="9"/>
      <c r="D729" s="9"/>
      <c r="M729" s="33"/>
      <c r="Q729" s="4"/>
      <c r="R729" s="4"/>
      <c r="S729" s="6"/>
      <c r="T729" s="4"/>
      <c r="U729" s="4"/>
    </row>
    <row r="730">
      <c r="A730" s="4"/>
      <c r="B730" s="42"/>
      <c r="C730" s="9"/>
      <c r="D730" s="9"/>
      <c r="M730" s="33"/>
      <c r="Q730" s="4"/>
      <c r="R730" s="4"/>
      <c r="S730" s="6"/>
      <c r="T730" s="4"/>
      <c r="U730" s="4"/>
    </row>
    <row r="731">
      <c r="A731" s="4"/>
      <c r="B731" s="42"/>
      <c r="C731" s="9"/>
      <c r="D731" s="9"/>
      <c r="M731" s="33"/>
      <c r="Q731" s="4"/>
      <c r="R731" s="4"/>
      <c r="S731" s="6"/>
      <c r="T731" s="4"/>
      <c r="U731" s="4"/>
    </row>
    <row r="732">
      <c r="A732" s="4"/>
      <c r="B732" s="42"/>
      <c r="C732" s="9"/>
      <c r="D732" s="9"/>
      <c r="M732" s="33"/>
      <c r="Q732" s="4"/>
      <c r="R732" s="4"/>
      <c r="S732" s="6"/>
      <c r="T732" s="4"/>
      <c r="U732" s="4"/>
    </row>
    <row r="733">
      <c r="A733" s="4"/>
      <c r="B733" s="42"/>
      <c r="C733" s="9"/>
      <c r="D733" s="9"/>
      <c r="M733" s="33"/>
      <c r="Q733" s="4"/>
      <c r="R733" s="4"/>
      <c r="S733" s="6"/>
      <c r="T733" s="4"/>
      <c r="U733" s="4"/>
    </row>
    <row r="734">
      <c r="A734" s="4"/>
      <c r="B734" s="42"/>
      <c r="C734" s="9"/>
      <c r="D734" s="9"/>
      <c r="M734" s="33"/>
      <c r="Q734" s="4"/>
      <c r="R734" s="4"/>
      <c r="S734" s="6"/>
      <c r="T734" s="4"/>
      <c r="U734" s="4"/>
    </row>
    <row r="735">
      <c r="A735" s="4"/>
      <c r="B735" s="42"/>
      <c r="C735" s="9"/>
      <c r="D735" s="9"/>
      <c r="M735" s="33"/>
      <c r="Q735" s="4"/>
      <c r="R735" s="4"/>
      <c r="S735" s="6"/>
      <c r="T735" s="4"/>
      <c r="U735" s="4"/>
    </row>
    <row r="736">
      <c r="A736" s="4"/>
      <c r="B736" s="42"/>
      <c r="C736" s="9"/>
      <c r="D736" s="9"/>
      <c r="M736" s="33"/>
      <c r="Q736" s="4"/>
      <c r="R736" s="4"/>
      <c r="S736" s="6"/>
      <c r="T736" s="4"/>
      <c r="U736" s="4"/>
    </row>
    <row r="737">
      <c r="A737" s="4"/>
      <c r="B737" s="42"/>
      <c r="C737" s="9"/>
      <c r="D737" s="9"/>
      <c r="M737" s="33"/>
      <c r="Q737" s="4"/>
      <c r="R737" s="4"/>
      <c r="S737" s="6"/>
      <c r="T737" s="4"/>
      <c r="U737" s="4"/>
    </row>
    <row r="738">
      <c r="A738" s="4"/>
      <c r="B738" s="42"/>
      <c r="C738" s="9"/>
      <c r="D738" s="9"/>
      <c r="M738" s="33"/>
      <c r="Q738" s="4"/>
      <c r="R738" s="4"/>
      <c r="S738" s="6"/>
      <c r="T738" s="4"/>
      <c r="U738" s="4"/>
    </row>
    <row r="739">
      <c r="A739" s="4"/>
      <c r="B739" s="42"/>
      <c r="C739" s="9"/>
      <c r="D739" s="9"/>
      <c r="M739" s="33"/>
      <c r="Q739" s="4"/>
      <c r="R739" s="4"/>
      <c r="S739" s="6"/>
      <c r="T739" s="4"/>
      <c r="U739" s="4"/>
    </row>
    <row r="740">
      <c r="A740" s="4"/>
      <c r="B740" s="42"/>
      <c r="C740" s="9"/>
      <c r="D740" s="9"/>
      <c r="M740" s="33"/>
      <c r="Q740" s="4"/>
      <c r="R740" s="4"/>
      <c r="S740" s="6"/>
      <c r="T740" s="4"/>
      <c r="U740" s="4"/>
    </row>
    <row r="741">
      <c r="A741" s="4"/>
      <c r="B741" s="42"/>
      <c r="C741" s="9"/>
      <c r="D741" s="9"/>
      <c r="M741" s="33"/>
      <c r="Q741" s="4"/>
      <c r="R741" s="4"/>
      <c r="S741" s="6"/>
      <c r="T741" s="4"/>
      <c r="U741" s="4"/>
    </row>
    <row r="742">
      <c r="A742" s="4"/>
      <c r="B742" s="42"/>
      <c r="C742" s="9"/>
      <c r="D742" s="9"/>
      <c r="M742" s="33"/>
      <c r="Q742" s="4"/>
      <c r="R742" s="4"/>
      <c r="S742" s="6"/>
      <c r="T742" s="4"/>
      <c r="U742" s="4"/>
    </row>
    <row r="743">
      <c r="A743" s="4"/>
      <c r="B743" s="42"/>
      <c r="C743" s="9"/>
      <c r="D743" s="9"/>
      <c r="M743" s="33"/>
      <c r="Q743" s="4"/>
      <c r="R743" s="4"/>
      <c r="S743" s="6"/>
      <c r="T743" s="4"/>
      <c r="U743" s="4"/>
    </row>
    <row r="744">
      <c r="A744" s="4"/>
      <c r="B744" s="42"/>
      <c r="C744" s="9"/>
      <c r="D744" s="9"/>
      <c r="M744" s="33"/>
      <c r="Q744" s="4"/>
      <c r="R744" s="4"/>
      <c r="S744" s="6"/>
      <c r="T744" s="4"/>
      <c r="U744" s="4"/>
    </row>
    <row r="745">
      <c r="A745" s="4"/>
      <c r="B745" s="42"/>
      <c r="C745" s="9"/>
      <c r="D745" s="9"/>
      <c r="M745" s="33"/>
      <c r="Q745" s="4"/>
      <c r="R745" s="4"/>
      <c r="S745" s="6"/>
      <c r="T745" s="4"/>
      <c r="U745" s="4"/>
    </row>
    <row r="746">
      <c r="A746" s="4"/>
      <c r="B746" s="42"/>
      <c r="C746" s="9"/>
      <c r="D746" s="9"/>
      <c r="M746" s="33"/>
      <c r="Q746" s="4"/>
      <c r="R746" s="4"/>
      <c r="S746" s="6"/>
      <c r="T746" s="4"/>
      <c r="U746" s="4"/>
    </row>
    <row r="747">
      <c r="A747" s="4"/>
      <c r="B747" s="42"/>
      <c r="C747" s="9"/>
      <c r="D747" s="9"/>
      <c r="M747" s="33"/>
      <c r="Q747" s="4"/>
      <c r="R747" s="4"/>
      <c r="S747" s="6"/>
      <c r="T747" s="4"/>
      <c r="U747" s="4"/>
    </row>
    <row r="748">
      <c r="A748" s="4"/>
      <c r="B748" s="42"/>
      <c r="C748" s="9"/>
      <c r="D748" s="9"/>
      <c r="M748" s="33"/>
      <c r="Q748" s="4"/>
      <c r="R748" s="4"/>
      <c r="S748" s="6"/>
      <c r="T748" s="4"/>
      <c r="U748" s="4"/>
    </row>
    <row r="749">
      <c r="A749" s="4"/>
      <c r="B749" s="42"/>
      <c r="C749" s="9"/>
      <c r="D749" s="9"/>
      <c r="M749" s="33"/>
      <c r="Q749" s="4"/>
      <c r="R749" s="4"/>
      <c r="S749" s="6"/>
      <c r="T749" s="4"/>
      <c r="U749" s="4"/>
    </row>
    <row r="750">
      <c r="A750" s="4"/>
      <c r="B750" s="42"/>
      <c r="C750" s="9"/>
      <c r="D750" s="9"/>
      <c r="M750" s="33"/>
      <c r="Q750" s="4"/>
      <c r="R750" s="4"/>
      <c r="S750" s="6"/>
      <c r="T750" s="4"/>
      <c r="U750" s="4"/>
    </row>
    <row r="751">
      <c r="A751" s="4"/>
      <c r="B751" s="42"/>
      <c r="C751" s="9"/>
      <c r="D751" s="9"/>
      <c r="M751" s="33"/>
      <c r="Q751" s="4"/>
      <c r="R751" s="4"/>
      <c r="S751" s="6"/>
      <c r="T751" s="4"/>
      <c r="U751" s="4"/>
    </row>
    <row r="752">
      <c r="A752" s="4"/>
      <c r="B752" s="42"/>
      <c r="C752" s="9"/>
      <c r="D752" s="9"/>
      <c r="M752" s="33"/>
      <c r="Q752" s="4"/>
      <c r="R752" s="4"/>
      <c r="S752" s="6"/>
      <c r="T752" s="4"/>
      <c r="U752" s="4"/>
    </row>
    <row r="753">
      <c r="A753" s="4"/>
      <c r="B753" s="42"/>
      <c r="C753" s="9"/>
      <c r="D753" s="9"/>
      <c r="M753" s="33"/>
      <c r="Q753" s="4"/>
      <c r="R753" s="4"/>
      <c r="S753" s="6"/>
      <c r="T753" s="4"/>
      <c r="U753" s="4"/>
    </row>
    <row r="754">
      <c r="A754" s="4"/>
      <c r="B754" s="42"/>
      <c r="C754" s="9"/>
      <c r="D754" s="9"/>
      <c r="M754" s="33"/>
      <c r="Q754" s="4"/>
      <c r="R754" s="4"/>
      <c r="S754" s="6"/>
      <c r="T754" s="4"/>
      <c r="U754" s="4"/>
    </row>
    <row r="755">
      <c r="A755" s="4"/>
      <c r="B755" s="42"/>
      <c r="C755" s="9"/>
      <c r="D755" s="9"/>
      <c r="M755" s="33"/>
      <c r="Q755" s="4"/>
      <c r="R755" s="4"/>
      <c r="S755" s="6"/>
      <c r="T755" s="4"/>
      <c r="U755" s="4"/>
    </row>
    <row r="756">
      <c r="A756" s="4"/>
      <c r="B756" s="42"/>
      <c r="C756" s="9"/>
      <c r="D756" s="9"/>
      <c r="M756" s="33"/>
      <c r="Q756" s="4"/>
      <c r="R756" s="4"/>
      <c r="S756" s="6"/>
      <c r="T756" s="4"/>
      <c r="U756" s="4"/>
    </row>
    <row r="757">
      <c r="A757" s="4"/>
      <c r="B757" s="42"/>
      <c r="C757" s="9"/>
      <c r="D757" s="9"/>
      <c r="M757" s="33"/>
      <c r="Q757" s="4"/>
      <c r="R757" s="4"/>
      <c r="S757" s="6"/>
      <c r="T757" s="4"/>
      <c r="U757" s="4"/>
    </row>
    <row r="758">
      <c r="A758" s="4"/>
      <c r="B758" s="42"/>
      <c r="C758" s="9"/>
      <c r="D758" s="9"/>
      <c r="M758" s="33"/>
      <c r="Q758" s="4"/>
      <c r="R758" s="4"/>
      <c r="S758" s="6"/>
      <c r="T758" s="4"/>
      <c r="U758" s="4"/>
    </row>
    <row r="759">
      <c r="A759" s="4"/>
      <c r="B759" s="42"/>
      <c r="C759" s="9"/>
      <c r="D759" s="9"/>
      <c r="M759" s="33"/>
      <c r="Q759" s="4"/>
      <c r="R759" s="4"/>
      <c r="S759" s="6"/>
      <c r="T759" s="4"/>
      <c r="U759" s="4"/>
    </row>
    <row r="760">
      <c r="A760" s="4"/>
      <c r="B760" s="42"/>
      <c r="C760" s="9"/>
      <c r="D760" s="9"/>
      <c r="M760" s="33"/>
      <c r="Q760" s="4"/>
      <c r="R760" s="4"/>
      <c r="S760" s="6"/>
      <c r="T760" s="4"/>
      <c r="U760" s="4"/>
    </row>
    <row r="761">
      <c r="A761" s="4"/>
      <c r="B761" s="42"/>
      <c r="C761" s="9"/>
      <c r="D761" s="9"/>
      <c r="M761" s="33"/>
      <c r="Q761" s="4"/>
      <c r="R761" s="4"/>
      <c r="S761" s="6"/>
      <c r="T761" s="4"/>
      <c r="U761" s="4"/>
    </row>
    <row r="762">
      <c r="A762" s="4"/>
      <c r="B762" s="42"/>
      <c r="C762" s="9"/>
      <c r="D762" s="9"/>
      <c r="M762" s="33"/>
      <c r="Q762" s="4"/>
      <c r="R762" s="4"/>
      <c r="S762" s="6"/>
      <c r="T762" s="4"/>
      <c r="U762" s="4"/>
    </row>
    <row r="763">
      <c r="A763" s="4"/>
      <c r="B763" s="42"/>
      <c r="C763" s="9"/>
      <c r="D763" s="9"/>
      <c r="M763" s="33"/>
      <c r="Q763" s="4"/>
      <c r="R763" s="4"/>
      <c r="S763" s="6"/>
      <c r="T763" s="4"/>
      <c r="U763" s="4"/>
    </row>
    <row r="764">
      <c r="A764" s="4"/>
      <c r="B764" s="42"/>
      <c r="C764" s="9"/>
      <c r="D764" s="9"/>
      <c r="M764" s="33"/>
      <c r="Q764" s="4"/>
      <c r="R764" s="4"/>
      <c r="S764" s="6"/>
      <c r="T764" s="4"/>
      <c r="U764" s="4"/>
    </row>
    <row r="765">
      <c r="A765" s="4"/>
      <c r="B765" s="42"/>
      <c r="C765" s="9"/>
      <c r="D765" s="9"/>
      <c r="M765" s="33"/>
      <c r="Q765" s="4"/>
      <c r="R765" s="4"/>
      <c r="S765" s="6"/>
      <c r="T765" s="4"/>
      <c r="U765" s="4"/>
    </row>
    <row r="766">
      <c r="A766" s="4"/>
      <c r="B766" s="42"/>
      <c r="C766" s="9"/>
      <c r="D766" s="9"/>
      <c r="M766" s="33"/>
      <c r="Q766" s="4"/>
      <c r="R766" s="4"/>
      <c r="S766" s="6"/>
      <c r="T766" s="4"/>
      <c r="U766" s="4"/>
    </row>
    <row r="767">
      <c r="A767" s="4"/>
      <c r="B767" s="42"/>
      <c r="C767" s="9"/>
      <c r="D767" s="9"/>
      <c r="M767" s="33"/>
      <c r="Q767" s="4"/>
      <c r="R767" s="4"/>
      <c r="S767" s="6"/>
      <c r="T767" s="4"/>
      <c r="U767" s="4"/>
    </row>
    <row r="768">
      <c r="A768" s="4"/>
      <c r="B768" s="42"/>
      <c r="C768" s="9"/>
      <c r="D768" s="9"/>
      <c r="M768" s="33"/>
      <c r="Q768" s="4"/>
      <c r="R768" s="4"/>
      <c r="S768" s="6"/>
      <c r="T768" s="4"/>
      <c r="U768" s="4"/>
    </row>
    <row r="769">
      <c r="A769" s="4"/>
      <c r="B769" s="42"/>
      <c r="C769" s="9"/>
      <c r="D769" s="9"/>
      <c r="M769" s="33"/>
      <c r="Q769" s="4"/>
      <c r="R769" s="4"/>
      <c r="S769" s="6"/>
      <c r="T769" s="4"/>
      <c r="U769" s="4"/>
    </row>
    <row r="770">
      <c r="A770" s="4"/>
      <c r="B770" s="42"/>
      <c r="C770" s="9"/>
      <c r="D770" s="9"/>
      <c r="M770" s="33"/>
      <c r="Q770" s="4"/>
      <c r="R770" s="4"/>
      <c r="S770" s="6"/>
      <c r="T770" s="4"/>
      <c r="U770" s="4"/>
    </row>
    <row r="771">
      <c r="A771" s="4"/>
      <c r="B771" s="42"/>
      <c r="C771" s="9"/>
      <c r="D771" s="9"/>
      <c r="M771" s="33"/>
      <c r="Q771" s="4"/>
      <c r="R771" s="4"/>
      <c r="S771" s="6"/>
      <c r="T771" s="4"/>
      <c r="U771" s="4"/>
    </row>
    <row r="772">
      <c r="A772" s="4"/>
      <c r="B772" s="42"/>
      <c r="C772" s="9"/>
      <c r="D772" s="9"/>
      <c r="M772" s="33"/>
      <c r="Q772" s="4"/>
      <c r="R772" s="4"/>
      <c r="S772" s="6"/>
      <c r="T772" s="4"/>
      <c r="U772" s="4"/>
    </row>
    <row r="773">
      <c r="A773" s="4"/>
      <c r="B773" s="42"/>
      <c r="C773" s="9"/>
      <c r="D773" s="9"/>
      <c r="M773" s="33"/>
      <c r="Q773" s="4"/>
      <c r="R773" s="4"/>
      <c r="S773" s="6"/>
      <c r="T773" s="4"/>
      <c r="U773" s="4"/>
    </row>
    <row r="774">
      <c r="A774" s="4"/>
      <c r="B774" s="42"/>
      <c r="C774" s="9"/>
      <c r="D774" s="9"/>
      <c r="M774" s="33"/>
      <c r="Q774" s="4"/>
      <c r="R774" s="4"/>
      <c r="S774" s="6"/>
      <c r="T774" s="4"/>
      <c r="U774" s="4"/>
    </row>
    <row r="775">
      <c r="A775" s="4"/>
      <c r="B775" s="42"/>
      <c r="C775" s="9"/>
      <c r="D775" s="9"/>
      <c r="M775" s="33"/>
      <c r="Q775" s="4"/>
      <c r="R775" s="4"/>
      <c r="S775" s="6"/>
      <c r="T775" s="4"/>
      <c r="U775" s="4"/>
    </row>
    <row r="776">
      <c r="A776" s="4"/>
      <c r="B776" s="42"/>
      <c r="C776" s="9"/>
      <c r="D776" s="9"/>
      <c r="M776" s="33"/>
      <c r="Q776" s="4"/>
      <c r="R776" s="4"/>
      <c r="S776" s="6"/>
      <c r="T776" s="4"/>
      <c r="U776" s="4"/>
    </row>
    <row r="777">
      <c r="A777" s="4"/>
      <c r="B777" s="42"/>
      <c r="C777" s="9"/>
      <c r="D777" s="9"/>
      <c r="M777" s="33"/>
      <c r="Q777" s="4"/>
      <c r="R777" s="4"/>
      <c r="S777" s="6"/>
      <c r="T777" s="4"/>
      <c r="U777" s="4"/>
    </row>
    <row r="778">
      <c r="A778" s="4"/>
      <c r="B778" s="42"/>
      <c r="C778" s="9"/>
      <c r="D778" s="9"/>
      <c r="M778" s="33"/>
      <c r="Q778" s="4"/>
      <c r="R778" s="4"/>
      <c r="S778" s="6"/>
      <c r="T778" s="4"/>
      <c r="U778" s="4"/>
    </row>
    <row r="779">
      <c r="A779" s="4"/>
      <c r="B779" s="42"/>
      <c r="C779" s="9"/>
      <c r="D779" s="9"/>
      <c r="M779" s="33"/>
      <c r="Q779" s="4"/>
      <c r="R779" s="4"/>
      <c r="S779" s="6"/>
      <c r="T779" s="4"/>
      <c r="U779" s="4"/>
    </row>
    <row r="780">
      <c r="A780" s="4"/>
      <c r="B780" s="42"/>
      <c r="C780" s="9"/>
      <c r="D780" s="9"/>
      <c r="M780" s="33"/>
      <c r="Q780" s="4"/>
      <c r="R780" s="4"/>
      <c r="S780" s="6"/>
      <c r="T780" s="4"/>
      <c r="U780" s="4"/>
    </row>
    <row r="781">
      <c r="A781" s="4"/>
      <c r="B781" s="42"/>
      <c r="C781" s="9"/>
      <c r="D781" s="9"/>
      <c r="M781" s="33"/>
      <c r="Q781" s="4"/>
      <c r="R781" s="4"/>
      <c r="S781" s="6"/>
      <c r="T781" s="4"/>
      <c r="U781" s="4"/>
    </row>
    <row r="782">
      <c r="A782" s="4"/>
      <c r="B782" s="42"/>
      <c r="C782" s="9"/>
      <c r="D782" s="9"/>
      <c r="M782" s="33"/>
      <c r="Q782" s="4"/>
      <c r="R782" s="4"/>
      <c r="S782" s="6"/>
      <c r="T782" s="4"/>
      <c r="U782" s="4"/>
    </row>
    <row r="783">
      <c r="A783" s="4"/>
      <c r="B783" s="42"/>
      <c r="C783" s="9"/>
      <c r="D783" s="9"/>
      <c r="M783" s="33"/>
      <c r="Q783" s="4"/>
      <c r="R783" s="4"/>
      <c r="S783" s="6"/>
      <c r="T783" s="4"/>
      <c r="U783" s="4"/>
    </row>
    <row r="784">
      <c r="A784" s="4"/>
      <c r="B784" s="42"/>
      <c r="C784" s="9"/>
      <c r="D784" s="9"/>
      <c r="M784" s="33"/>
      <c r="Q784" s="4"/>
      <c r="R784" s="4"/>
      <c r="S784" s="6"/>
      <c r="T784" s="4"/>
      <c r="U784" s="4"/>
    </row>
    <row r="785">
      <c r="A785" s="4"/>
      <c r="B785" s="42"/>
      <c r="C785" s="9"/>
      <c r="D785" s="9"/>
      <c r="M785" s="33"/>
      <c r="Q785" s="4"/>
      <c r="R785" s="4"/>
      <c r="S785" s="6"/>
      <c r="T785" s="4"/>
      <c r="U785" s="4"/>
    </row>
    <row r="786">
      <c r="A786" s="4"/>
      <c r="B786" s="42"/>
      <c r="C786" s="9"/>
      <c r="D786" s="9"/>
      <c r="M786" s="33"/>
      <c r="Q786" s="4"/>
      <c r="R786" s="4"/>
      <c r="S786" s="6"/>
      <c r="T786" s="4"/>
      <c r="U786" s="4"/>
    </row>
    <row r="787">
      <c r="A787" s="4"/>
      <c r="B787" s="42"/>
      <c r="C787" s="9"/>
      <c r="D787" s="9"/>
      <c r="M787" s="33"/>
      <c r="Q787" s="4"/>
      <c r="R787" s="4"/>
      <c r="S787" s="6"/>
      <c r="T787" s="4"/>
      <c r="U787" s="4"/>
    </row>
    <row r="788">
      <c r="A788" s="4"/>
      <c r="B788" s="42"/>
      <c r="C788" s="9"/>
      <c r="D788" s="9"/>
      <c r="M788" s="33"/>
      <c r="Q788" s="4"/>
      <c r="R788" s="4"/>
      <c r="S788" s="6"/>
      <c r="T788" s="4"/>
      <c r="U788" s="4"/>
    </row>
    <row r="789">
      <c r="A789" s="4"/>
      <c r="B789" s="42"/>
      <c r="C789" s="9"/>
      <c r="D789" s="9"/>
      <c r="M789" s="33"/>
      <c r="Q789" s="4"/>
      <c r="R789" s="4"/>
      <c r="S789" s="6"/>
      <c r="T789" s="4"/>
      <c r="U789" s="4"/>
    </row>
    <row r="790">
      <c r="A790" s="4"/>
      <c r="B790" s="42"/>
      <c r="C790" s="9"/>
      <c r="D790" s="9"/>
      <c r="M790" s="33"/>
      <c r="Q790" s="4"/>
      <c r="R790" s="4"/>
      <c r="S790" s="6"/>
      <c r="T790" s="4"/>
      <c r="U790" s="4"/>
    </row>
    <row r="791">
      <c r="A791" s="4"/>
      <c r="B791" s="42"/>
      <c r="C791" s="9"/>
      <c r="D791" s="9"/>
      <c r="M791" s="33"/>
      <c r="Q791" s="4"/>
      <c r="R791" s="4"/>
      <c r="S791" s="6"/>
      <c r="T791" s="4"/>
      <c r="U791" s="4"/>
    </row>
    <row r="792">
      <c r="A792" s="4"/>
      <c r="B792" s="42"/>
      <c r="C792" s="9"/>
      <c r="D792" s="9"/>
      <c r="M792" s="33"/>
      <c r="Q792" s="4"/>
      <c r="R792" s="4"/>
      <c r="S792" s="6"/>
      <c r="T792" s="4"/>
      <c r="U792" s="4"/>
    </row>
    <row r="793">
      <c r="A793" s="4"/>
      <c r="B793" s="42"/>
      <c r="C793" s="9"/>
      <c r="D793" s="9"/>
      <c r="M793" s="33"/>
      <c r="Q793" s="4"/>
      <c r="R793" s="4"/>
      <c r="S793" s="6"/>
      <c r="T793" s="4"/>
      <c r="U793" s="4"/>
    </row>
    <row r="794">
      <c r="A794" s="4"/>
      <c r="B794" s="42"/>
      <c r="C794" s="9"/>
      <c r="D794" s="9"/>
      <c r="M794" s="33"/>
      <c r="Q794" s="4"/>
      <c r="R794" s="4"/>
      <c r="S794" s="6"/>
      <c r="T794" s="4"/>
      <c r="U794" s="4"/>
    </row>
    <row r="795">
      <c r="A795" s="4"/>
      <c r="B795" s="42"/>
      <c r="C795" s="9"/>
      <c r="D795" s="9"/>
      <c r="M795" s="33"/>
      <c r="Q795" s="4"/>
      <c r="R795" s="4"/>
      <c r="S795" s="6"/>
      <c r="T795" s="4"/>
      <c r="U795" s="4"/>
    </row>
    <row r="796">
      <c r="A796" s="4"/>
      <c r="B796" s="42"/>
      <c r="C796" s="9"/>
      <c r="D796" s="9"/>
      <c r="M796" s="33"/>
      <c r="Q796" s="4"/>
      <c r="R796" s="4"/>
      <c r="S796" s="6"/>
      <c r="T796" s="4"/>
      <c r="U796" s="4"/>
    </row>
    <row r="797">
      <c r="A797" s="4"/>
      <c r="B797" s="42"/>
      <c r="C797" s="9"/>
      <c r="D797" s="9"/>
      <c r="M797" s="33"/>
      <c r="Q797" s="4"/>
      <c r="R797" s="4"/>
      <c r="S797" s="6"/>
      <c r="T797" s="4"/>
      <c r="U797" s="4"/>
    </row>
    <row r="798">
      <c r="A798" s="4"/>
      <c r="B798" s="42"/>
      <c r="C798" s="9"/>
      <c r="D798" s="9"/>
      <c r="M798" s="33"/>
      <c r="Q798" s="4"/>
      <c r="R798" s="4"/>
      <c r="S798" s="6"/>
      <c r="T798" s="4"/>
      <c r="U798" s="4"/>
    </row>
    <row r="799">
      <c r="A799" s="4"/>
      <c r="B799" s="42"/>
      <c r="C799" s="9"/>
      <c r="D799" s="9"/>
      <c r="M799" s="33"/>
      <c r="Q799" s="4"/>
      <c r="R799" s="4"/>
      <c r="S799" s="6"/>
      <c r="T799" s="4"/>
      <c r="U799" s="4"/>
    </row>
    <row r="800">
      <c r="A800" s="4"/>
      <c r="B800" s="42"/>
      <c r="C800" s="9"/>
      <c r="D800" s="9"/>
      <c r="M800" s="33"/>
      <c r="Q800" s="4"/>
      <c r="R800" s="4"/>
      <c r="S800" s="6"/>
      <c r="T800" s="4"/>
      <c r="U800" s="4"/>
    </row>
    <row r="801">
      <c r="A801" s="4"/>
      <c r="B801" s="42"/>
      <c r="C801" s="9"/>
      <c r="D801" s="9"/>
      <c r="M801" s="33"/>
      <c r="Q801" s="4"/>
      <c r="R801" s="4"/>
      <c r="S801" s="6"/>
      <c r="T801" s="4"/>
      <c r="U801" s="4"/>
    </row>
    <row r="802">
      <c r="A802" s="4"/>
      <c r="B802" s="42"/>
      <c r="C802" s="9"/>
      <c r="D802" s="9"/>
      <c r="M802" s="33"/>
      <c r="Q802" s="4"/>
      <c r="R802" s="4"/>
      <c r="S802" s="6"/>
      <c r="T802" s="4"/>
      <c r="U802" s="4"/>
    </row>
    <row r="803">
      <c r="A803" s="4"/>
      <c r="B803" s="42"/>
      <c r="C803" s="9"/>
      <c r="D803" s="9"/>
      <c r="M803" s="33"/>
      <c r="Q803" s="4"/>
      <c r="R803" s="4"/>
      <c r="S803" s="6"/>
      <c r="T803" s="4"/>
      <c r="U803" s="4"/>
    </row>
    <row r="804">
      <c r="A804" s="4"/>
      <c r="B804" s="42"/>
      <c r="C804" s="9"/>
      <c r="D804" s="9"/>
      <c r="M804" s="33"/>
      <c r="Q804" s="4"/>
      <c r="R804" s="4"/>
      <c r="S804" s="6"/>
      <c r="T804" s="4"/>
      <c r="U804" s="4"/>
    </row>
    <row r="805">
      <c r="A805" s="4"/>
      <c r="B805" s="42"/>
      <c r="C805" s="9"/>
      <c r="D805" s="9"/>
      <c r="M805" s="33"/>
      <c r="Q805" s="4"/>
      <c r="R805" s="4"/>
      <c r="S805" s="6"/>
      <c r="T805" s="4"/>
      <c r="U805" s="4"/>
    </row>
    <row r="806">
      <c r="A806" s="4"/>
      <c r="B806" s="42"/>
      <c r="C806" s="9"/>
      <c r="D806" s="9"/>
      <c r="M806" s="33"/>
      <c r="Q806" s="4"/>
      <c r="R806" s="4"/>
      <c r="S806" s="6"/>
      <c r="T806" s="4"/>
      <c r="U806" s="4"/>
    </row>
    <row r="807">
      <c r="A807" s="4"/>
      <c r="B807" s="42"/>
      <c r="C807" s="9"/>
      <c r="D807" s="9"/>
      <c r="M807" s="33"/>
      <c r="Q807" s="4"/>
      <c r="R807" s="4"/>
      <c r="S807" s="6"/>
      <c r="T807" s="4"/>
      <c r="U807" s="4"/>
    </row>
    <row r="808">
      <c r="A808" s="4"/>
      <c r="B808" s="42"/>
      <c r="C808" s="9"/>
      <c r="D808" s="9"/>
      <c r="M808" s="33"/>
      <c r="Q808" s="4"/>
      <c r="R808" s="4"/>
      <c r="S808" s="6"/>
      <c r="T808" s="4"/>
      <c r="U808" s="4"/>
    </row>
    <row r="809">
      <c r="A809" s="4"/>
      <c r="B809" s="42"/>
      <c r="C809" s="9"/>
      <c r="D809" s="9"/>
      <c r="M809" s="33"/>
      <c r="Q809" s="4"/>
      <c r="R809" s="4"/>
      <c r="S809" s="6"/>
      <c r="T809" s="4"/>
      <c r="U809" s="4"/>
    </row>
    <row r="810">
      <c r="A810" s="4"/>
      <c r="B810" s="42"/>
      <c r="C810" s="9"/>
      <c r="D810" s="9"/>
      <c r="M810" s="33"/>
      <c r="Q810" s="4"/>
      <c r="R810" s="4"/>
      <c r="S810" s="6"/>
      <c r="T810" s="4"/>
      <c r="U810" s="4"/>
    </row>
    <row r="811">
      <c r="A811" s="4"/>
      <c r="B811" s="42"/>
      <c r="C811" s="9"/>
      <c r="D811" s="9"/>
      <c r="M811" s="33"/>
      <c r="Q811" s="4"/>
      <c r="R811" s="4"/>
      <c r="S811" s="6"/>
      <c r="T811" s="4"/>
      <c r="U811" s="4"/>
    </row>
    <row r="812">
      <c r="A812" s="4"/>
      <c r="B812" s="42"/>
      <c r="C812" s="9"/>
      <c r="D812" s="9"/>
      <c r="M812" s="33"/>
      <c r="Q812" s="4"/>
      <c r="R812" s="4"/>
      <c r="S812" s="6"/>
      <c r="T812" s="4"/>
      <c r="U812" s="4"/>
    </row>
    <row r="813">
      <c r="A813" s="4"/>
      <c r="B813" s="42"/>
      <c r="C813" s="9"/>
      <c r="D813" s="9"/>
      <c r="M813" s="33"/>
      <c r="Q813" s="4"/>
      <c r="R813" s="4"/>
      <c r="S813" s="6"/>
      <c r="T813" s="4"/>
      <c r="U813" s="4"/>
    </row>
    <row r="814">
      <c r="A814" s="4"/>
      <c r="B814" s="42"/>
      <c r="C814" s="9"/>
      <c r="D814" s="9"/>
      <c r="M814" s="33"/>
      <c r="Q814" s="4"/>
      <c r="R814" s="4"/>
      <c r="S814" s="6"/>
      <c r="T814" s="4"/>
      <c r="U814" s="4"/>
    </row>
    <row r="815">
      <c r="A815" s="4"/>
      <c r="B815" s="42"/>
      <c r="C815" s="9"/>
      <c r="D815" s="9"/>
      <c r="M815" s="33"/>
      <c r="Q815" s="4"/>
      <c r="R815" s="4"/>
      <c r="S815" s="6"/>
      <c r="T815" s="4"/>
      <c r="U815" s="4"/>
    </row>
    <row r="816">
      <c r="A816" s="4"/>
      <c r="B816" s="42"/>
      <c r="C816" s="9"/>
      <c r="D816" s="9"/>
      <c r="M816" s="33"/>
      <c r="Q816" s="4"/>
      <c r="R816" s="4"/>
      <c r="S816" s="6"/>
      <c r="T816" s="4"/>
      <c r="U816" s="4"/>
    </row>
    <row r="817">
      <c r="A817" s="4"/>
      <c r="B817" s="42"/>
      <c r="C817" s="9"/>
      <c r="D817" s="9"/>
      <c r="M817" s="33"/>
      <c r="Q817" s="4"/>
      <c r="R817" s="4"/>
      <c r="S817" s="6"/>
      <c r="T817" s="4"/>
      <c r="U817" s="4"/>
    </row>
    <row r="818">
      <c r="A818" s="4"/>
      <c r="B818" s="42"/>
      <c r="C818" s="9"/>
      <c r="D818" s="9"/>
      <c r="M818" s="33"/>
      <c r="Q818" s="4"/>
      <c r="R818" s="4"/>
      <c r="S818" s="6"/>
      <c r="T818" s="4"/>
      <c r="U818" s="4"/>
    </row>
    <row r="819">
      <c r="A819" s="4"/>
      <c r="B819" s="42"/>
      <c r="C819" s="9"/>
      <c r="D819" s="9"/>
      <c r="M819" s="33"/>
      <c r="Q819" s="4"/>
      <c r="R819" s="4"/>
      <c r="S819" s="6"/>
      <c r="T819" s="4"/>
      <c r="U819" s="4"/>
    </row>
    <row r="820">
      <c r="A820" s="4"/>
      <c r="B820" s="42"/>
      <c r="C820" s="9"/>
      <c r="D820" s="9"/>
      <c r="M820" s="33"/>
      <c r="Q820" s="4"/>
      <c r="R820" s="4"/>
      <c r="S820" s="6"/>
      <c r="T820" s="4"/>
      <c r="U820" s="4"/>
    </row>
    <row r="821">
      <c r="A821" s="4"/>
      <c r="B821" s="42"/>
      <c r="C821" s="9"/>
      <c r="D821" s="9"/>
      <c r="M821" s="33"/>
      <c r="Q821" s="4"/>
      <c r="R821" s="4"/>
      <c r="S821" s="6"/>
      <c r="T821" s="4"/>
      <c r="U821" s="4"/>
    </row>
    <row r="822">
      <c r="A822" s="4"/>
      <c r="B822" s="42"/>
      <c r="C822" s="9"/>
      <c r="D822" s="9"/>
      <c r="M822" s="33"/>
      <c r="Q822" s="4"/>
      <c r="R822" s="4"/>
      <c r="S822" s="6"/>
      <c r="T822" s="4"/>
      <c r="U822" s="4"/>
    </row>
    <row r="823">
      <c r="A823" s="4"/>
      <c r="B823" s="42"/>
      <c r="C823" s="9"/>
      <c r="D823" s="9"/>
      <c r="M823" s="33"/>
      <c r="Q823" s="4"/>
      <c r="R823" s="4"/>
      <c r="S823" s="6"/>
      <c r="T823" s="4"/>
      <c r="U823" s="4"/>
    </row>
    <row r="824">
      <c r="A824" s="4"/>
      <c r="B824" s="42"/>
      <c r="C824" s="9"/>
      <c r="D824" s="9"/>
      <c r="M824" s="33"/>
      <c r="Q824" s="4"/>
      <c r="R824" s="4"/>
      <c r="S824" s="6"/>
      <c r="T824" s="4"/>
      <c r="U824" s="4"/>
    </row>
    <row r="825">
      <c r="A825" s="4"/>
      <c r="B825" s="42"/>
      <c r="C825" s="9"/>
      <c r="D825" s="9"/>
      <c r="M825" s="33"/>
      <c r="Q825" s="4"/>
      <c r="R825" s="4"/>
      <c r="S825" s="6"/>
      <c r="T825" s="4"/>
      <c r="U825" s="4"/>
    </row>
    <row r="826">
      <c r="A826" s="4"/>
      <c r="B826" s="42"/>
      <c r="C826" s="9"/>
      <c r="D826" s="9"/>
      <c r="M826" s="33"/>
      <c r="Q826" s="4"/>
      <c r="R826" s="4"/>
      <c r="S826" s="6"/>
      <c r="T826" s="4"/>
      <c r="U826" s="4"/>
    </row>
    <row r="827">
      <c r="A827" s="4"/>
      <c r="B827" s="42"/>
      <c r="C827" s="9"/>
      <c r="D827" s="9"/>
      <c r="M827" s="33"/>
      <c r="Q827" s="4"/>
      <c r="R827" s="4"/>
      <c r="S827" s="6"/>
      <c r="T827" s="4"/>
      <c r="U827" s="4"/>
    </row>
    <row r="828">
      <c r="A828" s="4"/>
      <c r="B828" s="42"/>
      <c r="C828" s="9"/>
      <c r="D828" s="9"/>
      <c r="M828" s="33"/>
      <c r="Q828" s="4"/>
      <c r="R828" s="4"/>
      <c r="S828" s="6"/>
      <c r="T828" s="4"/>
      <c r="U828" s="4"/>
    </row>
    <row r="829">
      <c r="A829" s="4"/>
      <c r="B829" s="42"/>
      <c r="C829" s="9"/>
      <c r="D829" s="9"/>
      <c r="M829" s="33"/>
      <c r="Q829" s="4"/>
      <c r="R829" s="4"/>
      <c r="S829" s="6"/>
      <c r="T829" s="4"/>
      <c r="U829" s="4"/>
    </row>
    <row r="830">
      <c r="A830" s="4"/>
      <c r="B830" s="42"/>
      <c r="C830" s="9"/>
      <c r="D830" s="9"/>
      <c r="M830" s="33"/>
      <c r="Q830" s="4"/>
      <c r="R830" s="4"/>
      <c r="S830" s="6"/>
      <c r="T830" s="4"/>
      <c r="U830" s="4"/>
    </row>
    <row r="831">
      <c r="A831" s="4"/>
      <c r="B831" s="42"/>
      <c r="C831" s="9"/>
      <c r="D831" s="9"/>
      <c r="M831" s="33"/>
      <c r="Q831" s="4"/>
      <c r="R831" s="4"/>
      <c r="S831" s="6"/>
      <c r="T831" s="4"/>
      <c r="U831" s="4"/>
    </row>
    <row r="832">
      <c r="A832" s="4"/>
      <c r="B832" s="42"/>
      <c r="C832" s="9"/>
      <c r="D832" s="9"/>
      <c r="M832" s="33"/>
      <c r="Q832" s="4"/>
      <c r="R832" s="4"/>
      <c r="S832" s="6"/>
      <c r="T832" s="4"/>
      <c r="U832" s="4"/>
    </row>
    <row r="833">
      <c r="A833" s="4"/>
      <c r="B833" s="42"/>
      <c r="C833" s="9"/>
      <c r="D833" s="9"/>
      <c r="M833" s="33"/>
      <c r="Q833" s="4"/>
      <c r="R833" s="4"/>
      <c r="S833" s="6"/>
      <c r="T833" s="4"/>
      <c r="U833" s="4"/>
    </row>
    <row r="834">
      <c r="A834" s="4"/>
      <c r="B834" s="42"/>
      <c r="C834" s="9"/>
      <c r="D834" s="9"/>
      <c r="M834" s="33"/>
      <c r="Q834" s="4"/>
      <c r="R834" s="4"/>
      <c r="S834" s="6"/>
      <c r="T834" s="4"/>
      <c r="U834" s="4"/>
    </row>
    <row r="835">
      <c r="A835" s="4"/>
      <c r="B835" s="42"/>
      <c r="C835" s="9"/>
      <c r="D835" s="9"/>
      <c r="M835" s="33"/>
      <c r="Q835" s="4"/>
      <c r="R835" s="4"/>
      <c r="S835" s="6"/>
      <c r="T835" s="4"/>
      <c r="U835" s="4"/>
    </row>
    <row r="836">
      <c r="A836" s="4"/>
      <c r="B836" s="42"/>
      <c r="C836" s="9"/>
      <c r="D836" s="9"/>
      <c r="M836" s="33"/>
      <c r="Q836" s="4"/>
      <c r="R836" s="4"/>
      <c r="S836" s="6"/>
      <c r="T836" s="4"/>
      <c r="U836" s="4"/>
    </row>
    <row r="837">
      <c r="A837" s="4"/>
      <c r="B837" s="42"/>
      <c r="C837" s="9"/>
      <c r="D837" s="9"/>
      <c r="M837" s="33"/>
      <c r="Q837" s="4"/>
      <c r="R837" s="4"/>
      <c r="S837" s="6"/>
      <c r="T837" s="4"/>
      <c r="U837" s="4"/>
    </row>
    <row r="838">
      <c r="A838" s="4"/>
      <c r="B838" s="42"/>
      <c r="C838" s="9"/>
      <c r="D838" s="9"/>
      <c r="M838" s="33"/>
      <c r="Q838" s="4"/>
      <c r="R838" s="4"/>
      <c r="S838" s="6"/>
      <c r="T838" s="4"/>
      <c r="U838" s="4"/>
    </row>
    <row r="839">
      <c r="A839" s="4"/>
      <c r="B839" s="42"/>
      <c r="C839" s="9"/>
      <c r="D839" s="9"/>
      <c r="M839" s="33"/>
      <c r="Q839" s="4"/>
      <c r="R839" s="4"/>
      <c r="S839" s="6"/>
      <c r="T839" s="4"/>
      <c r="U839" s="4"/>
    </row>
    <row r="840">
      <c r="A840" s="4"/>
      <c r="B840" s="42"/>
      <c r="C840" s="9"/>
      <c r="D840" s="9"/>
      <c r="M840" s="33"/>
      <c r="Q840" s="4"/>
      <c r="R840" s="4"/>
      <c r="S840" s="6"/>
      <c r="T840" s="4"/>
      <c r="U840" s="4"/>
    </row>
    <row r="841">
      <c r="A841" s="4"/>
      <c r="B841" s="42"/>
      <c r="C841" s="9"/>
      <c r="D841" s="9"/>
      <c r="M841" s="33"/>
      <c r="Q841" s="4"/>
      <c r="R841" s="4"/>
      <c r="S841" s="6"/>
      <c r="T841" s="4"/>
      <c r="U841" s="4"/>
    </row>
    <row r="842">
      <c r="A842" s="4"/>
      <c r="B842" s="42"/>
      <c r="C842" s="9"/>
      <c r="D842" s="9"/>
      <c r="M842" s="33"/>
      <c r="Q842" s="4"/>
      <c r="R842" s="4"/>
      <c r="S842" s="6"/>
      <c r="T842" s="4"/>
      <c r="U842" s="4"/>
    </row>
    <row r="843">
      <c r="A843" s="4"/>
      <c r="B843" s="42"/>
      <c r="C843" s="9"/>
      <c r="D843" s="9"/>
      <c r="M843" s="33"/>
      <c r="Q843" s="4"/>
      <c r="R843" s="4"/>
      <c r="S843" s="6"/>
      <c r="T843" s="4"/>
      <c r="U843" s="4"/>
    </row>
    <row r="844">
      <c r="A844" s="4"/>
      <c r="B844" s="42"/>
      <c r="C844" s="9"/>
      <c r="D844" s="9"/>
      <c r="M844" s="33"/>
      <c r="Q844" s="4"/>
      <c r="R844" s="4"/>
      <c r="S844" s="6"/>
      <c r="T844" s="4"/>
      <c r="U844" s="4"/>
    </row>
    <row r="845">
      <c r="A845" s="4"/>
      <c r="B845" s="42"/>
      <c r="C845" s="9"/>
      <c r="D845" s="9"/>
      <c r="M845" s="33"/>
      <c r="Q845" s="4"/>
      <c r="R845" s="4"/>
      <c r="S845" s="6"/>
      <c r="T845" s="4"/>
      <c r="U845" s="4"/>
    </row>
    <row r="846">
      <c r="A846" s="4"/>
      <c r="B846" s="42"/>
      <c r="C846" s="9"/>
      <c r="D846" s="9"/>
      <c r="M846" s="33"/>
      <c r="Q846" s="4"/>
      <c r="R846" s="4"/>
      <c r="S846" s="6"/>
      <c r="T846" s="4"/>
      <c r="U846" s="4"/>
    </row>
    <row r="847">
      <c r="A847" s="4"/>
      <c r="B847" s="42"/>
      <c r="C847" s="9"/>
      <c r="D847" s="9"/>
      <c r="M847" s="33"/>
      <c r="Q847" s="4"/>
      <c r="R847" s="4"/>
      <c r="S847" s="6"/>
      <c r="T847" s="4"/>
      <c r="U847" s="4"/>
    </row>
    <row r="848">
      <c r="A848" s="4"/>
      <c r="B848" s="42"/>
      <c r="C848" s="9"/>
      <c r="D848" s="9"/>
      <c r="M848" s="33"/>
      <c r="Q848" s="4"/>
      <c r="R848" s="4"/>
      <c r="S848" s="6"/>
      <c r="T848" s="4"/>
      <c r="U848" s="4"/>
    </row>
    <row r="849">
      <c r="A849" s="4"/>
      <c r="B849" s="42"/>
      <c r="C849" s="9"/>
      <c r="D849" s="9"/>
      <c r="M849" s="33"/>
      <c r="Q849" s="4"/>
      <c r="R849" s="4"/>
      <c r="S849" s="6"/>
      <c r="T849" s="4"/>
      <c r="U849" s="4"/>
    </row>
    <row r="850">
      <c r="A850" s="4"/>
      <c r="B850" s="42"/>
      <c r="C850" s="9"/>
      <c r="D850" s="9"/>
      <c r="M850" s="33"/>
      <c r="Q850" s="4"/>
      <c r="R850" s="4"/>
      <c r="S850" s="6"/>
      <c r="T850" s="4"/>
      <c r="U850" s="4"/>
    </row>
    <row r="851">
      <c r="A851" s="4"/>
      <c r="B851" s="42"/>
      <c r="C851" s="9"/>
      <c r="D851" s="9"/>
      <c r="M851" s="33"/>
      <c r="Q851" s="4"/>
      <c r="R851" s="4"/>
      <c r="S851" s="6"/>
      <c r="T851" s="4"/>
      <c r="U851" s="4"/>
    </row>
    <row r="852">
      <c r="A852" s="4"/>
      <c r="B852" s="42"/>
      <c r="C852" s="9"/>
      <c r="D852" s="9"/>
      <c r="M852" s="33"/>
      <c r="Q852" s="4"/>
      <c r="R852" s="4"/>
      <c r="S852" s="6"/>
      <c r="T852" s="4"/>
      <c r="U852" s="4"/>
    </row>
    <row r="853">
      <c r="A853" s="4"/>
      <c r="B853" s="42"/>
      <c r="C853" s="9"/>
      <c r="D853" s="9"/>
      <c r="M853" s="33"/>
      <c r="Q853" s="4"/>
      <c r="R853" s="4"/>
      <c r="S853" s="6"/>
      <c r="T853" s="4"/>
      <c r="U853" s="4"/>
    </row>
    <row r="854">
      <c r="A854" s="4"/>
      <c r="B854" s="42"/>
      <c r="C854" s="9"/>
      <c r="D854" s="9"/>
      <c r="M854" s="33"/>
      <c r="Q854" s="4"/>
      <c r="R854" s="4"/>
      <c r="S854" s="6"/>
      <c r="T854" s="4"/>
      <c r="U854" s="4"/>
    </row>
    <row r="855">
      <c r="A855" s="4"/>
      <c r="B855" s="42"/>
      <c r="C855" s="9"/>
      <c r="D855" s="9"/>
      <c r="M855" s="33"/>
      <c r="Q855" s="4"/>
      <c r="R855" s="4"/>
      <c r="S855" s="6"/>
      <c r="T855" s="4"/>
      <c r="U855" s="4"/>
    </row>
    <row r="856">
      <c r="A856" s="4"/>
      <c r="B856" s="42"/>
      <c r="C856" s="9"/>
      <c r="D856" s="9"/>
      <c r="M856" s="33"/>
      <c r="Q856" s="4"/>
      <c r="R856" s="4"/>
      <c r="S856" s="6"/>
      <c r="T856" s="4"/>
      <c r="U856" s="4"/>
    </row>
    <row r="857">
      <c r="A857" s="4"/>
      <c r="B857" s="42"/>
      <c r="C857" s="9"/>
      <c r="D857" s="9"/>
      <c r="M857" s="33"/>
      <c r="Q857" s="4"/>
      <c r="R857" s="4"/>
      <c r="S857" s="6"/>
      <c r="T857" s="4"/>
      <c r="U857" s="4"/>
    </row>
    <row r="858">
      <c r="A858" s="4"/>
      <c r="B858" s="42"/>
      <c r="C858" s="9"/>
      <c r="D858" s="9"/>
      <c r="M858" s="33"/>
      <c r="Q858" s="4"/>
      <c r="R858" s="4"/>
      <c r="S858" s="6"/>
      <c r="T858" s="4"/>
      <c r="U858" s="4"/>
    </row>
    <row r="859">
      <c r="A859" s="4"/>
      <c r="B859" s="42"/>
      <c r="C859" s="9"/>
      <c r="D859" s="9"/>
      <c r="M859" s="33"/>
      <c r="Q859" s="4"/>
      <c r="R859" s="4"/>
      <c r="S859" s="6"/>
      <c r="T859" s="4"/>
      <c r="U859" s="4"/>
    </row>
    <row r="860">
      <c r="A860" s="4"/>
      <c r="B860" s="42"/>
      <c r="C860" s="9"/>
      <c r="D860" s="9"/>
      <c r="M860" s="33"/>
      <c r="Q860" s="4"/>
      <c r="R860" s="4"/>
      <c r="S860" s="6"/>
      <c r="T860" s="4"/>
      <c r="U860" s="4"/>
    </row>
    <row r="861">
      <c r="A861" s="4"/>
      <c r="B861" s="42"/>
      <c r="C861" s="9"/>
      <c r="D861" s="9"/>
      <c r="M861" s="33"/>
      <c r="Q861" s="4"/>
      <c r="R861" s="4"/>
      <c r="S861" s="6"/>
      <c r="T861" s="4"/>
      <c r="U861" s="4"/>
    </row>
    <row r="862">
      <c r="A862" s="4"/>
      <c r="B862" s="42"/>
      <c r="C862" s="9"/>
      <c r="D862" s="9"/>
      <c r="M862" s="33"/>
      <c r="Q862" s="4"/>
      <c r="R862" s="4"/>
      <c r="S862" s="6"/>
      <c r="T862" s="4"/>
      <c r="U862" s="4"/>
    </row>
    <row r="863">
      <c r="A863" s="4"/>
      <c r="B863" s="42"/>
      <c r="C863" s="9"/>
      <c r="D863" s="9"/>
      <c r="M863" s="33"/>
      <c r="Q863" s="4"/>
      <c r="R863" s="4"/>
      <c r="S863" s="6"/>
      <c r="T863" s="4"/>
      <c r="U863" s="4"/>
    </row>
    <row r="864">
      <c r="A864" s="4"/>
      <c r="B864" s="42"/>
      <c r="C864" s="9"/>
      <c r="D864" s="9"/>
      <c r="M864" s="33"/>
      <c r="Q864" s="4"/>
      <c r="R864" s="4"/>
      <c r="S864" s="6"/>
      <c r="T864" s="4"/>
      <c r="U864" s="4"/>
    </row>
    <row r="865">
      <c r="A865" s="4"/>
      <c r="B865" s="42"/>
      <c r="C865" s="9"/>
      <c r="D865" s="9"/>
      <c r="M865" s="33"/>
      <c r="Q865" s="4"/>
      <c r="R865" s="4"/>
      <c r="S865" s="6"/>
      <c r="T865" s="4"/>
      <c r="U865" s="4"/>
    </row>
    <row r="866">
      <c r="A866" s="4"/>
      <c r="B866" s="42"/>
      <c r="C866" s="9"/>
      <c r="D866" s="9"/>
      <c r="M866" s="33"/>
      <c r="Q866" s="4"/>
      <c r="R866" s="4"/>
      <c r="S866" s="6"/>
      <c r="T866" s="4"/>
      <c r="U866" s="4"/>
    </row>
    <row r="867">
      <c r="A867" s="4"/>
      <c r="B867" s="42"/>
      <c r="C867" s="9"/>
      <c r="D867" s="9"/>
      <c r="M867" s="33"/>
      <c r="Q867" s="4"/>
      <c r="R867" s="4"/>
      <c r="S867" s="6"/>
      <c r="T867" s="4"/>
      <c r="U867" s="4"/>
    </row>
    <row r="868">
      <c r="A868" s="4"/>
      <c r="B868" s="42"/>
      <c r="C868" s="9"/>
      <c r="D868" s="9"/>
      <c r="M868" s="33"/>
      <c r="Q868" s="4"/>
      <c r="R868" s="4"/>
      <c r="S868" s="6"/>
      <c r="T868" s="4"/>
      <c r="U868" s="4"/>
    </row>
    <row r="869">
      <c r="A869" s="4"/>
      <c r="B869" s="42"/>
      <c r="C869" s="9"/>
      <c r="D869" s="9"/>
      <c r="M869" s="33"/>
      <c r="Q869" s="4"/>
      <c r="R869" s="4"/>
      <c r="S869" s="6"/>
      <c r="T869" s="4"/>
      <c r="U869" s="4"/>
    </row>
    <row r="870">
      <c r="A870" s="4"/>
      <c r="B870" s="42"/>
      <c r="C870" s="9"/>
      <c r="D870" s="9"/>
      <c r="M870" s="33"/>
      <c r="Q870" s="4"/>
      <c r="R870" s="4"/>
      <c r="S870" s="6"/>
      <c r="T870" s="4"/>
      <c r="U870" s="4"/>
    </row>
    <row r="871">
      <c r="A871" s="4"/>
      <c r="B871" s="42"/>
      <c r="C871" s="9"/>
      <c r="D871" s="9"/>
      <c r="M871" s="33"/>
      <c r="Q871" s="4"/>
      <c r="R871" s="4"/>
      <c r="S871" s="6"/>
      <c r="T871" s="4"/>
      <c r="U871" s="4"/>
    </row>
    <row r="872">
      <c r="A872" s="4"/>
      <c r="B872" s="42"/>
      <c r="C872" s="9"/>
      <c r="D872" s="9"/>
      <c r="M872" s="33"/>
      <c r="Q872" s="4"/>
      <c r="R872" s="4"/>
      <c r="S872" s="6"/>
      <c r="T872" s="4"/>
      <c r="U872" s="4"/>
    </row>
    <row r="873">
      <c r="A873" s="4"/>
      <c r="B873" s="42"/>
      <c r="C873" s="9"/>
      <c r="D873" s="9"/>
      <c r="M873" s="33"/>
      <c r="Q873" s="4"/>
      <c r="R873" s="4"/>
      <c r="S873" s="6"/>
      <c r="T873" s="4"/>
      <c r="U873" s="4"/>
    </row>
    <row r="874">
      <c r="A874" s="4"/>
      <c r="B874" s="42"/>
      <c r="C874" s="9"/>
      <c r="D874" s="9"/>
      <c r="M874" s="33"/>
      <c r="Q874" s="4"/>
      <c r="R874" s="4"/>
      <c r="S874" s="6"/>
      <c r="T874" s="4"/>
      <c r="U874" s="4"/>
    </row>
    <row r="875">
      <c r="A875" s="4"/>
      <c r="B875" s="42"/>
      <c r="C875" s="9"/>
      <c r="D875" s="9"/>
      <c r="M875" s="33"/>
      <c r="Q875" s="4"/>
      <c r="R875" s="4"/>
      <c r="S875" s="6"/>
      <c r="T875" s="4"/>
      <c r="U875" s="4"/>
    </row>
    <row r="876">
      <c r="A876" s="4"/>
      <c r="B876" s="42"/>
      <c r="C876" s="9"/>
      <c r="D876" s="9"/>
      <c r="M876" s="33"/>
      <c r="Q876" s="4"/>
      <c r="R876" s="4"/>
      <c r="S876" s="6"/>
      <c r="T876" s="4"/>
      <c r="U876" s="4"/>
    </row>
    <row r="877">
      <c r="A877" s="4"/>
      <c r="B877" s="42"/>
      <c r="C877" s="9"/>
      <c r="D877" s="9"/>
      <c r="M877" s="33"/>
      <c r="Q877" s="4"/>
      <c r="R877" s="4"/>
      <c r="S877" s="6"/>
      <c r="T877" s="4"/>
      <c r="U877" s="4"/>
    </row>
    <row r="878">
      <c r="A878" s="4"/>
      <c r="B878" s="42"/>
      <c r="C878" s="9"/>
      <c r="D878" s="9"/>
      <c r="M878" s="33"/>
      <c r="Q878" s="4"/>
      <c r="R878" s="4"/>
      <c r="S878" s="6"/>
      <c r="T878" s="4"/>
      <c r="U878" s="4"/>
    </row>
    <row r="879">
      <c r="A879" s="4"/>
      <c r="B879" s="42"/>
      <c r="C879" s="9"/>
      <c r="D879" s="9"/>
      <c r="M879" s="33"/>
      <c r="Q879" s="4"/>
      <c r="R879" s="4"/>
      <c r="S879" s="6"/>
      <c r="T879" s="4"/>
      <c r="U879" s="4"/>
    </row>
    <row r="880">
      <c r="A880" s="4"/>
      <c r="B880" s="42"/>
      <c r="C880" s="9"/>
      <c r="D880" s="9"/>
      <c r="M880" s="33"/>
      <c r="Q880" s="4"/>
      <c r="R880" s="4"/>
      <c r="S880" s="6"/>
      <c r="T880" s="4"/>
      <c r="U880" s="4"/>
    </row>
    <row r="881">
      <c r="A881" s="4"/>
      <c r="B881" s="42"/>
      <c r="C881" s="9"/>
      <c r="D881" s="9"/>
      <c r="M881" s="33"/>
      <c r="Q881" s="4"/>
      <c r="R881" s="4"/>
      <c r="S881" s="6"/>
      <c r="T881" s="4"/>
      <c r="U881" s="4"/>
    </row>
    <row r="882">
      <c r="A882" s="4"/>
      <c r="B882" s="42"/>
      <c r="C882" s="9"/>
      <c r="D882" s="9"/>
      <c r="M882" s="33"/>
      <c r="Q882" s="4"/>
      <c r="R882" s="4"/>
      <c r="S882" s="6"/>
      <c r="T882" s="4"/>
      <c r="U882" s="4"/>
    </row>
    <row r="883">
      <c r="A883" s="4"/>
      <c r="B883" s="42"/>
      <c r="C883" s="9"/>
      <c r="D883" s="9"/>
      <c r="M883" s="33"/>
      <c r="Q883" s="4"/>
      <c r="R883" s="4"/>
      <c r="S883" s="6"/>
      <c r="T883" s="4"/>
      <c r="U883" s="4"/>
    </row>
    <row r="884">
      <c r="A884" s="4"/>
      <c r="B884" s="42"/>
      <c r="C884" s="9"/>
      <c r="D884" s="9"/>
      <c r="M884" s="33"/>
      <c r="Q884" s="4"/>
      <c r="R884" s="4"/>
      <c r="S884" s="6"/>
      <c r="T884" s="4"/>
      <c r="U884" s="4"/>
    </row>
    <row r="885">
      <c r="A885" s="4"/>
      <c r="B885" s="42"/>
      <c r="C885" s="9"/>
      <c r="D885" s="9"/>
      <c r="M885" s="33"/>
      <c r="Q885" s="4"/>
      <c r="R885" s="4"/>
      <c r="S885" s="6"/>
      <c r="T885" s="4"/>
      <c r="U885" s="4"/>
    </row>
    <row r="886">
      <c r="A886" s="4"/>
      <c r="B886" s="42"/>
      <c r="C886" s="9"/>
      <c r="D886" s="9"/>
      <c r="M886" s="33"/>
      <c r="Q886" s="4"/>
      <c r="R886" s="4"/>
      <c r="S886" s="6"/>
      <c r="T886" s="4"/>
      <c r="U886" s="4"/>
    </row>
    <row r="887">
      <c r="A887" s="4"/>
      <c r="B887" s="42"/>
      <c r="C887" s="9"/>
      <c r="D887" s="9"/>
      <c r="M887" s="33"/>
      <c r="Q887" s="4"/>
      <c r="R887" s="4"/>
      <c r="S887" s="6"/>
      <c r="T887" s="4"/>
      <c r="U887" s="4"/>
    </row>
    <row r="888">
      <c r="A888" s="4"/>
      <c r="B888" s="42"/>
      <c r="C888" s="9"/>
      <c r="D888" s="9"/>
      <c r="M888" s="33"/>
      <c r="Q888" s="4"/>
      <c r="R888" s="4"/>
      <c r="S888" s="6"/>
      <c r="T888" s="4"/>
      <c r="U888" s="4"/>
    </row>
    <row r="889">
      <c r="A889" s="4"/>
      <c r="B889" s="42"/>
      <c r="C889" s="9"/>
      <c r="D889" s="9"/>
      <c r="M889" s="33"/>
      <c r="Q889" s="4"/>
      <c r="R889" s="4"/>
      <c r="S889" s="6"/>
      <c r="T889" s="4"/>
      <c r="U889" s="4"/>
    </row>
    <row r="890">
      <c r="A890" s="4"/>
      <c r="B890" s="42"/>
      <c r="C890" s="9"/>
      <c r="D890" s="9"/>
      <c r="M890" s="33"/>
      <c r="Q890" s="4"/>
      <c r="R890" s="4"/>
      <c r="S890" s="6"/>
      <c r="T890" s="4"/>
      <c r="U890" s="4"/>
    </row>
    <row r="891">
      <c r="A891" s="4"/>
      <c r="B891" s="42"/>
      <c r="C891" s="9"/>
      <c r="D891" s="9"/>
      <c r="M891" s="33"/>
      <c r="Q891" s="4"/>
      <c r="R891" s="4"/>
      <c r="S891" s="6"/>
      <c r="T891" s="4"/>
      <c r="U891" s="4"/>
    </row>
    <row r="892">
      <c r="A892" s="4"/>
      <c r="B892" s="42"/>
      <c r="C892" s="9"/>
      <c r="D892" s="9"/>
      <c r="M892" s="33"/>
      <c r="Q892" s="4"/>
      <c r="R892" s="4"/>
      <c r="S892" s="6"/>
      <c r="T892" s="4"/>
      <c r="U892" s="4"/>
    </row>
    <row r="893">
      <c r="A893" s="4"/>
      <c r="B893" s="42"/>
      <c r="C893" s="9"/>
      <c r="D893" s="9"/>
      <c r="M893" s="33"/>
      <c r="Q893" s="4"/>
      <c r="R893" s="4"/>
      <c r="S893" s="6"/>
      <c r="T893" s="4"/>
      <c r="U893" s="4"/>
    </row>
    <row r="894">
      <c r="A894" s="4"/>
      <c r="B894" s="42"/>
      <c r="C894" s="9"/>
      <c r="D894" s="9"/>
      <c r="M894" s="33"/>
      <c r="Q894" s="4"/>
      <c r="R894" s="4"/>
      <c r="S894" s="6"/>
      <c r="T894" s="4"/>
      <c r="U894" s="4"/>
    </row>
    <row r="895">
      <c r="A895" s="4"/>
      <c r="B895" s="42"/>
      <c r="C895" s="9"/>
      <c r="D895" s="9"/>
      <c r="M895" s="33"/>
      <c r="Q895" s="4"/>
      <c r="R895" s="4"/>
      <c r="S895" s="6"/>
      <c r="T895" s="4"/>
      <c r="U895" s="4"/>
    </row>
    <row r="896">
      <c r="A896" s="4"/>
      <c r="B896" s="42"/>
      <c r="C896" s="9"/>
      <c r="D896" s="9"/>
      <c r="M896" s="33"/>
      <c r="Q896" s="4"/>
      <c r="R896" s="4"/>
      <c r="S896" s="6"/>
      <c r="T896" s="4"/>
      <c r="U896" s="4"/>
    </row>
    <row r="897">
      <c r="A897" s="4"/>
      <c r="B897" s="42"/>
      <c r="C897" s="9"/>
      <c r="D897" s="9"/>
      <c r="M897" s="33"/>
      <c r="Q897" s="4"/>
      <c r="R897" s="4"/>
      <c r="S897" s="6"/>
      <c r="T897" s="4"/>
      <c r="U897" s="4"/>
    </row>
    <row r="898">
      <c r="A898" s="4"/>
      <c r="B898" s="42"/>
      <c r="C898" s="9"/>
      <c r="D898" s="9"/>
      <c r="M898" s="33"/>
      <c r="Q898" s="4"/>
      <c r="R898" s="4"/>
      <c r="S898" s="6"/>
      <c r="T898" s="4"/>
      <c r="U898" s="4"/>
    </row>
    <row r="899">
      <c r="A899" s="4"/>
      <c r="B899" s="42"/>
      <c r="C899" s="9"/>
      <c r="D899" s="9"/>
      <c r="M899" s="33"/>
      <c r="Q899" s="4"/>
      <c r="R899" s="4"/>
      <c r="S899" s="6"/>
      <c r="T899" s="4"/>
      <c r="U899" s="4"/>
    </row>
    <row r="900">
      <c r="A900" s="4"/>
      <c r="B900" s="42"/>
      <c r="C900" s="9"/>
      <c r="D900" s="9"/>
      <c r="M900" s="33"/>
      <c r="Q900" s="4"/>
      <c r="R900" s="4"/>
      <c r="S900" s="6"/>
      <c r="T900" s="4"/>
      <c r="U900" s="4"/>
    </row>
    <row r="901">
      <c r="A901" s="4"/>
      <c r="B901" s="42"/>
      <c r="C901" s="9"/>
      <c r="D901" s="9"/>
      <c r="M901" s="33"/>
      <c r="Q901" s="4"/>
      <c r="R901" s="4"/>
      <c r="S901" s="6"/>
      <c r="T901" s="4"/>
      <c r="U901" s="4"/>
    </row>
    <row r="902">
      <c r="A902" s="4"/>
      <c r="B902" s="42"/>
      <c r="C902" s="9"/>
      <c r="D902" s="9"/>
      <c r="M902" s="33"/>
      <c r="Q902" s="4"/>
      <c r="R902" s="4"/>
      <c r="S902" s="6"/>
      <c r="T902" s="4"/>
      <c r="U902" s="4"/>
    </row>
    <row r="903">
      <c r="A903" s="4"/>
      <c r="B903" s="42"/>
      <c r="C903" s="9"/>
      <c r="D903" s="9"/>
      <c r="M903" s="33"/>
      <c r="Q903" s="4"/>
      <c r="R903" s="4"/>
      <c r="S903" s="6"/>
      <c r="T903" s="4"/>
      <c r="U903" s="4"/>
    </row>
    <row r="904">
      <c r="A904" s="4"/>
      <c r="B904" s="42"/>
      <c r="C904" s="9"/>
      <c r="D904" s="9"/>
      <c r="M904" s="33"/>
      <c r="Q904" s="4"/>
      <c r="R904" s="4"/>
      <c r="S904" s="6"/>
      <c r="T904" s="4"/>
      <c r="U904" s="4"/>
    </row>
    <row r="905">
      <c r="A905" s="4"/>
      <c r="B905" s="42"/>
      <c r="C905" s="9"/>
      <c r="D905" s="9"/>
      <c r="M905" s="33"/>
      <c r="Q905" s="4"/>
      <c r="R905" s="4"/>
      <c r="S905" s="6"/>
      <c r="T905" s="4"/>
      <c r="U905" s="4"/>
    </row>
    <row r="906">
      <c r="A906" s="4"/>
      <c r="B906" s="42"/>
      <c r="C906" s="9"/>
      <c r="D906" s="9"/>
      <c r="M906" s="33"/>
      <c r="Q906" s="4"/>
      <c r="R906" s="4"/>
      <c r="S906" s="6"/>
      <c r="T906" s="4"/>
      <c r="U906" s="4"/>
    </row>
    <row r="907">
      <c r="A907" s="4"/>
      <c r="B907" s="42"/>
      <c r="C907" s="9"/>
      <c r="D907" s="9"/>
      <c r="M907" s="33"/>
      <c r="Q907" s="4"/>
      <c r="R907" s="4"/>
      <c r="S907" s="6"/>
      <c r="T907" s="4"/>
      <c r="U907" s="4"/>
    </row>
    <row r="908">
      <c r="A908" s="4"/>
      <c r="B908" s="42"/>
      <c r="C908" s="9"/>
      <c r="D908" s="9"/>
      <c r="M908" s="33"/>
      <c r="Q908" s="4"/>
      <c r="R908" s="4"/>
      <c r="S908" s="6"/>
      <c r="T908" s="4"/>
      <c r="U908" s="4"/>
    </row>
    <row r="909">
      <c r="A909" s="4"/>
      <c r="B909" s="42"/>
      <c r="C909" s="9"/>
      <c r="D909" s="9"/>
      <c r="M909" s="33"/>
      <c r="Q909" s="4"/>
      <c r="R909" s="4"/>
      <c r="S909" s="6"/>
      <c r="T909" s="4"/>
      <c r="U909" s="4"/>
    </row>
    <row r="910">
      <c r="A910" s="4"/>
      <c r="B910" s="42"/>
      <c r="C910" s="9"/>
      <c r="D910" s="9"/>
      <c r="M910" s="33"/>
      <c r="Q910" s="4"/>
      <c r="R910" s="4"/>
      <c r="S910" s="6"/>
      <c r="T910" s="4"/>
      <c r="U910" s="4"/>
    </row>
    <row r="911">
      <c r="A911" s="4"/>
      <c r="B911" s="42"/>
      <c r="C911" s="9"/>
      <c r="D911" s="9"/>
      <c r="M911" s="33"/>
      <c r="Q911" s="4"/>
      <c r="R911" s="4"/>
      <c r="S911" s="6"/>
      <c r="T911" s="4"/>
      <c r="U911" s="4"/>
    </row>
    <row r="912">
      <c r="A912" s="4"/>
      <c r="B912" s="42"/>
      <c r="C912" s="9"/>
      <c r="D912" s="9"/>
      <c r="M912" s="33"/>
      <c r="Q912" s="4"/>
      <c r="R912" s="4"/>
      <c r="S912" s="6"/>
      <c r="T912" s="4"/>
      <c r="U912" s="4"/>
    </row>
    <row r="913">
      <c r="A913" s="4"/>
      <c r="B913" s="42"/>
      <c r="C913" s="9"/>
      <c r="D913" s="9"/>
      <c r="M913" s="33"/>
      <c r="Q913" s="4"/>
      <c r="R913" s="4"/>
      <c r="S913" s="6"/>
      <c r="T913" s="4"/>
      <c r="U913" s="4"/>
    </row>
    <row r="914">
      <c r="A914" s="4"/>
      <c r="B914" s="42"/>
      <c r="C914" s="9"/>
      <c r="D914" s="9"/>
      <c r="M914" s="33"/>
      <c r="Q914" s="4"/>
      <c r="R914" s="4"/>
      <c r="S914" s="6"/>
      <c r="T914" s="4"/>
      <c r="U914" s="4"/>
    </row>
    <row r="915">
      <c r="A915" s="4"/>
      <c r="B915" s="42"/>
      <c r="C915" s="9"/>
      <c r="D915" s="9"/>
      <c r="M915" s="33"/>
      <c r="Q915" s="4"/>
      <c r="R915" s="4"/>
      <c r="S915" s="6"/>
      <c r="T915" s="4"/>
      <c r="U915" s="4"/>
    </row>
    <row r="916">
      <c r="A916" s="4"/>
      <c r="B916" s="42"/>
      <c r="C916" s="9"/>
      <c r="D916" s="9"/>
      <c r="M916" s="33"/>
      <c r="Q916" s="4"/>
      <c r="R916" s="4"/>
      <c r="S916" s="6"/>
      <c r="T916" s="4"/>
      <c r="U916" s="4"/>
    </row>
    <row r="917">
      <c r="A917" s="4"/>
      <c r="B917" s="42"/>
      <c r="C917" s="9"/>
      <c r="D917" s="9"/>
      <c r="M917" s="33"/>
      <c r="Q917" s="4"/>
      <c r="R917" s="4"/>
      <c r="S917" s="6"/>
      <c r="T917" s="4"/>
      <c r="U917" s="4"/>
    </row>
    <row r="918">
      <c r="A918" s="4"/>
      <c r="B918" s="42"/>
      <c r="C918" s="9"/>
      <c r="D918" s="9"/>
      <c r="M918" s="33"/>
      <c r="Q918" s="4"/>
      <c r="R918" s="4"/>
      <c r="S918" s="6"/>
      <c r="T918" s="4"/>
      <c r="U918" s="4"/>
    </row>
    <row r="919">
      <c r="A919" s="4"/>
      <c r="B919" s="42"/>
      <c r="C919" s="9"/>
      <c r="D919" s="9"/>
      <c r="M919" s="33"/>
      <c r="Q919" s="4"/>
      <c r="R919" s="4"/>
      <c r="S919" s="6"/>
      <c r="T919" s="4"/>
      <c r="U919" s="4"/>
    </row>
    <row r="920">
      <c r="A920" s="4"/>
      <c r="B920" s="42"/>
      <c r="C920" s="9"/>
      <c r="D920" s="9"/>
      <c r="M920" s="33"/>
      <c r="Q920" s="4"/>
      <c r="R920" s="4"/>
      <c r="S920" s="6"/>
      <c r="T920" s="4"/>
      <c r="U920" s="4"/>
    </row>
    <row r="921">
      <c r="A921" s="4"/>
      <c r="B921" s="42"/>
      <c r="C921" s="9"/>
      <c r="D921" s="9"/>
      <c r="M921" s="33"/>
      <c r="Q921" s="4"/>
      <c r="R921" s="4"/>
      <c r="S921" s="6"/>
      <c r="T921" s="4"/>
      <c r="U921" s="4"/>
    </row>
    <row r="922">
      <c r="A922" s="4"/>
      <c r="B922" s="42"/>
      <c r="C922" s="9"/>
      <c r="D922" s="9"/>
      <c r="M922" s="33"/>
      <c r="Q922" s="4"/>
      <c r="R922" s="4"/>
      <c r="S922" s="6"/>
      <c r="T922" s="4"/>
      <c r="U922" s="4"/>
    </row>
    <row r="923">
      <c r="A923" s="4"/>
      <c r="B923" s="42"/>
      <c r="C923" s="9"/>
      <c r="D923" s="9"/>
      <c r="M923" s="33"/>
      <c r="Q923" s="4"/>
      <c r="R923" s="4"/>
      <c r="S923" s="6"/>
      <c r="T923" s="4"/>
      <c r="U923" s="4"/>
    </row>
    <row r="924">
      <c r="A924" s="4"/>
      <c r="B924" s="42"/>
      <c r="C924" s="9"/>
      <c r="D924" s="9"/>
      <c r="M924" s="33"/>
      <c r="Q924" s="4"/>
      <c r="R924" s="4"/>
      <c r="S924" s="6"/>
      <c r="T924" s="4"/>
      <c r="U924" s="4"/>
    </row>
    <row r="925">
      <c r="A925" s="4"/>
      <c r="B925" s="42"/>
      <c r="C925" s="9"/>
      <c r="D925" s="9"/>
      <c r="M925" s="33"/>
      <c r="Q925" s="4"/>
      <c r="R925" s="4"/>
      <c r="S925" s="6"/>
      <c r="T925" s="4"/>
      <c r="U925" s="4"/>
    </row>
    <row r="926">
      <c r="A926" s="4"/>
      <c r="B926" s="42"/>
      <c r="C926" s="9"/>
      <c r="D926" s="9"/>
      <c r="M926" s="33"/>
      <c r="Q926" s="4"/>
      <c r="R926" s="4"/>
      <c r="S926" s="6"/>
      <c r="T926" s="4"/>
      <c r="U926" s="4"/>
    </row>
    <row r="927">
      <c r="A927" s="4"/>
      <c r="B927" s="42"/>
      <c r="C927" s="9"/>
      <c r="D927" s="9"/>
      <c r="M927" s="33"/>
      <c r="Q927" s="4"/>
      <c r="R927" s="4"/>
      <c r="S927" s="6"/>
      <c r="T927" s="4"/>
      <c r="U927" s="4"/>
    </row>
    <row r="928">
      <c r="A928" s="4"/>
      <c r="B928" s="42"/>
      <c r="C928" s="9"/>
      <c r="D928" s="9"/>
      <c r="M928" s="33"/>
      <c r="Q928" s="4"/>
      <c r="R928" s="4"/>
      <c r="S928" s="6"/>
      <c r="T928" s="4"/>
      <c r="U928" s="4"/>
    </row>
    <row r="929">
      <c r="A929" s="4"/>
      <c r="B929" s="42"/>
      <c r="C929" s="9"/>
      <c r="D929" s="9"/>
      <c r="M929" s="33"/>
      <c r="Q929" s="4"/>
      <c r="R929" s="4"/>
      <c r="S929" s="6"/>
      <c r="T929" s="4"/>
      <c r="U929" s="4"/>
    </row>
    <row r="930">
      <c r="A930" s="4"/>
      <c r="B930" s="42"/>
      <c r="C930" s="9"/>
      <c r="D930" s="9"/>
      <c r="M930" s="33"/>
      <c r="Q930" s="4"/>
      <c r="R930" s="4"/>
      <c r="S930" s="6"/>
      <c r="T930" s="4"/>
      <c r="U930" s="4"/>
    </row>
    <row r="931">
      <c r="A931" s="4"/>
      <c r="B931" s="42"/>
      <c r="C931" s="9"/>
      <c r="D931" s="9"/>
      <c r="M931" s="33"/>
      <c r="Q931" s="4"/>
      <c r="R931" s="4"/>
      <c r="S931" s="6"/>
      <c r="T931" s="4"/>
      <c r="U931" s="4"/>
    </row>
    <row r="932">
      <c r="A932" s="4"/>
      <c r="B932" s="42"/>
      <c r="C932" s="9"/>
      <c r="D932" s="9"/>
      <c r="M932" s="33"/>
      <c r="Q932" s="4"/>
      <c r="R932" s="4"/>
      <c r="S932" s="6"/>
      <c r="T932" s="4"/>
      <c r="U932" s="4"/>
    </row>
    <row r="933">
      <c r="A933" s="4"/>
      <c r="B933" s="42"/>
      <c r="C933" s="9"/>
      <c r="D933" s="9"/>
      <c r="M933" s="33"/>
      <c r="Q933" s="4"/>
      <c r="R933" s="4"/>
      <c r="S933" s="6"/>
      <c r="T933" s="4"/>
      <c r="U933" s="4"/>
    </row>
    <row r="934">
      <c r="A934" s="4"/>
      <c r="B934" s="42"/>
      <c r="C934" s="9"/>
      <c r="D934" s="9"/>
      <c r="M934" s="33"/>
      <c r="Q934" s="4"/>
      <c r="R934" s="4"/>
      <c r="S934" s="6"/>
      <c r="T934" s="4"/>
      <c r="U934" s="4"/>
    </row>
    <row r="935">
      <c r="A935" s="4"/>
      <c r="B935" s="42"/>
      <c r="C935" s="9"/>
      <c r="D935" s="9"/>
      <c r="M935" s="33"/>
      <c r="Q935" s="4"/>
      <c r="R935" s="4"/>
      <c r="S935" s="6"/>
      <c r="T935" s="4"/>
      <c r="U935" s="4"/>
    </row>
    <row r="936">
      <c r="A936" s="4"/>
      <c r="B936" s="42"/>
      <c r="C936" s="9"/>
      <c r="D936" s="9"/>
      <c r="M936" s="33"/>
      <c r="Q936" s="4"/>
      <c r="R936" s="4"/>
      <c r="S936" s="6"/>
      <c r="T936" s="4"/>
      <c r="U936" s="4"/>
    </row>
    <row r="937">
      <c r="A937" s="4"/>
      <c r="B937" s="42"/>
      <c r="C937" s="9"/>
      <c r="D937" s="9"/>
      <c r="M937" s="33"/>
      <c r="Q937" s="4"/>
      <c r="R937" s="4"/>
      <c r="S937" s="6"/>
      <c r="T937" s="4"/>
      <c r="U937" s="4"/>
    </row>
    <row r="938">
      <c r="A938" s="4"/>
      <c r="B938" s="42"/>
      <c r="C938" s="9"/>
      <c r="D938" s="9"/>
      <c r="M938" s="33"/>
      <c r="Q938" s="4"/>
      <c r="R938" s="4"/>
      <c r="S938" s="6"/>
      <c r="T938" s="4"/>
      <c r="U938" s="4"/>
    </row>
    <row r="939">
      <c r="A939" s="4"/>
      <c r="B939" s="42"/>
      <c r="C939" s="9"/>
      <c r="D939" s="9"/>
      <c r="M939" s="33"/>
      <c r="Q939" s="4"/>
      <c r="R939" s="4"/>
      <c r="S939" s="6"/>
      <c r="T939" s="4"/>
      <c r="U939" s="4"/>
    </row>
    <row r="940">
      <c r="A940" s="4"/>
      <c r="B940" s="42"/>
      <c r="C940" s="9"/>
      <c r="D940" s="9"/>
      <c r="M940" s="33"/>
      <c r="Q940" s="4"/>
      <c r="R940" s="4"/>
      <c r="S940" s="6"/>
      <c r="T940" s="4"/>
      <c r="U940" s="4"/>
    </row>
    <row r="941">
      <c r="A941" s="4"/>
      <c r="B941" s="42"/>
      <c r="C941" s="9"/>
      <c r="D941" s="9"/>
      <c r="M941" s="33"/>
      <c r="Q941" s="4"/>
      <c r="R941" s="4"/>
      <c r="S941" s="6"/>
      <c r="T941" s="4"/>
      <c r="U941" s="4"/>
    </row>
    <row r="942">
      <c r="A942" s="4"/>
      <c r="B942" s="42"/>
      <c r="C942" s="9"/>
      <c r="D942" s="9"/>
      <c r="M942" s="33"/>
      <c r="Q942" s="4"/>
      <c r="R942" s="4"/>
      <c r="S942" s="6"/>
      <c r="T942" s="4"/>
      <c r="U942" s="4"/>
    </row>
    <row r="943">
      <c r="A943" s="4"/>
      <c r="B943" s="42"/>
      <c r="C943" s="9"/>
      <c r="D943" s="9"/>
      <c r="M943" s="33"/>
      <c r="Q943" s="4"/>
      <c r="R943" s="4"/>
      <c r="S943" s="6"/>
      <c r="T943" s="4"/>
      <c r="U943" s="4"/>
    </row>
    <row r="944">
      <c r="A944" s="4"/>
      <c r="B944" s="42"/>
      <c r="C944" s="9"/>
      <c r="D944" s="9"/>
      <c r="M944" s="33"/>
      <c r="Q944" s="4"/>
      <c r="R944" s="4"/>
      <c r="S944" s="6"/>
      <c r="T944" s="4"/>
      <c r="U944" s="4"/>
    </row>
    <row r="945">
      <c r="A945" s="4"/>
      <c r="B945" s="42"/>
      <c r="C945" s="9"/>
      <c r="D945" s="9"/>
      <c r="M945" s="33"/>
      <c r="Q945" s="4"/>
      <c r="R945" s="4"/>
      <c r="S945" s="6"/>
      <c r="T945" s="4"/>
      <c r="U945" s="4"/>
    </row>
    <row r="946">
      <c r="A946" s="4"/>
      <c r="B946" s="42"/>
      <c r="C946" s="9"/>
      <c r="D946" s="9"/>
      <c r="M946" s="33"/>
      <c r="Q946" s="4"/>
      <c r="R946" s="4"/>
      <c r="S946" s="6"/>
      <c r="T946" s="4"/>
      <c r="U946" s="4"/>
    </row>
    <row r="947">
      <c r="A947" s="4"/>
      <c r="B947" s="42"/>
      <c r="C947" s="9"/>
      <c r="D947" s="9"/>
      <c r="M947" s="33"/>
      <c r="Q947" s="4"/>
      <c r="R947" s="4"/>
      <c r="S947" s="6"/>
      <c r="T947" s="4"/>
      <c r="U947" s="4"/>
    </row>
    <row r="948">
      <c r="A948" s="4"/>
      <c r="B948" s="42"/>
      <c r="C948" s="9"/>
      <c r="D948" s="9"/>
      <c r="M948" s="33"/>
      <c r="Q948" s="4"/>
      <c r="R948" s="4"/>
      <c r="S948" s="6"/>
      <c r="T948" s="4"/>
      <c r="U948" s="4"/>
    </row>
    <row r="949">
      <c r="A949" s="4"/>
      <c r="B949" s="42"/>
      <c r="C949" s="9"/>
      <c r="D949" s="9"/>
      <c r="M949" s="33"/>
      <c r="Q949" s="4"/>
      <c r="R949" s="4"/>
      <c r="S949" s="6"/>
      <c r="T949" s="4"/>
      <c r="U949" s="4"/>
    </row>
    <row r="950">
      <c r="A950" s="4"/>
      <c r="B950" s="42"/>
      <c r="C950" s="9"/>
      <c r="D950" s="9"/>
      <c r="M950" s="33"/>
      <c r="Q950" s="4"/>
      <c r="R950" s="4"/>
      <c r="S950" s="6"/>
      <c r="T950" s="4"/>
      <c r="U950" s="4"/>
    </row>
    <row r="951">
      <c r="A951" s="4"/>
      <c r="B951" s="42"/>
      <c r="C951" s="9"/>
      <c r="D951" s="9"/>
      <c r="M951" s="33"/>
      <c r="Q951" s="4"/>
      <c r="R951" s="4"/>
      <c r="S951" s="6"/>
      <c r="T951" s="4"/>
      <c r="U951" s="4"/>
    </row>
    <row r="952">
      <c r="A952" s="4"/>
      <c r="B952" s="42"/>
      <c r="C952" s="9"/>
      <c r="D952" s="9"/>
      <c r="M952" s="33"/>
      <c r="Q952" s="4"/>
      <c r="R952" s="4"/>
      <c r="S952" s="6"/>
      <c r="T952" s="4"/>
      <c r="U952" s="4"/>
    </row>
    <row r="953">
      <c r="A953" s="4"/>
      <c r="B953" s="42"/>
      <c r="C953" s="9"/>
      <c r="D953" s="9"/>
      <c r="M953" s="33"/>
      <c r="Q953" s="4"/>
      <c r="R953" s="4"/>
      <c r="S953" s="6"/>
      <c r="T953" s="4"/>
      <c r="U953" s="4"/>
    </row>
    <row r="954">
      <c r="A954" s="4"/>
      <c r="B954" s="42"/>
      <c r="C954" s="9"/>
      <c r="D954" s="9"/>
      <c r="M954" s="33"/>
      <c r="Q954" s="4"/>
      <c r="R954" s="4"/>
      <c r="S954" s="6"/>
      <c r="T954" s="4"/>
      <c r="U954" s="4"/>
    </row>
    <row r="955">
      <c r="A955" s="4"/>
      <c r="B955" s="42"/>
      <c r="C955" s="9"/>
      <c r="D955" s="9"/>
      <c r="M955" s="33"/>
      <c r="Q955" s="4"/>
      <c r="R955" s="4"/>
      <c r="S955" s="6"/>
      <c r="T955" s="4"/>
      <c r="U955" s="4"/>
    </row>
    <row r="956">
      <c r="A956" s="4"/>
      <c r="B956" s="42"/>
      <c r="C956" s="9"/>
      <c r="D956" s="9"/>
      <c r="M956" s="33"/>
      <c r="Q956" s="4"/>
      <c r="R956" s="4"/>
      <c r="S956" s="6"/>
      <c r="T956" s="4"/>
      <c r="U956" s="4"/>
    </row>
    <row r="957">
      <c r="A957" s="4"/>
      <c r="B957" s="42"/>
      <c r="C957" s="9"/>
      <c r="D957" s="9"/>
      <c r="M957" s="33"/>
      <c r="Q957" s="4"/>
      <c r="R957" s="4"/>
      <c r="S957" s="6"/>
      <c r="T957" s="4"/>
      <c r="U957" s="4"/>
    </row>
    <row r="958">
      <c r="A958" s="4"/>
      <c r="B958" s="42"/>
      <c r="C958" s="9"/>
      <c r="D958" s="9"/>
      <c r="M958" s="33"/>
      <c r="Q958" s="4"/>
      <c r="R958" s="4"/>
      <c r="S958" s="6"/>
      <c r="T958" s="4"/>
      <c r="U958" s="4"/>
    </row>
    <row r="959">
      <c r="A959" s="4"/>
      <c r="B959" s="42"/>
      <c r="C959" s="9"/>
      <c r="D959" s="9"/>
      <c r="M959" s="33"/>
      <c r="Q959" s="4"/>
      <c r="R959" s="4"/>
      <c r="S959" s="6"/>
      <c r="T959" s="4"/>
      <c r="U959" s="4"/>
    </row>
    <row r="960">
      <c r="A960" s="4"/>
      <c r="B960" s="42"/>
      <c r="C960" s="9"/>
      <c r="D960" s="9"/>
      <c r="M960" s="33"/>
      <c r="Q960" s="4"/>
      <c r="R960" s="4"/>
      <c r="S960" s="6"/>
      <c r="T960" s="4"/>
      <c r="U960" s="4"/>
    </row>
    <row r="961">
      <c r="A961" s="4"/>
      <c r="B961" s="42"/>
      <c r="C961" s="9"/>
      <c r="D961" s="9"/>
      <c r="M961" s="33"/>
      <c r="Q961" s="4"/>
      <c r="R961" s="4"/>
      <c r="S961" s="6"/>
      <c r="T961" s="4"/>
      <c r="U961" s="4"/>
    </row>
    <row r="962">
      <c r="A962" s="4"/>
      <c r="B962" s="42"/>
      <c r="C962" s="9"/>
      <c r="D962" s="9"/>
      <c r="M962" s="33"/>
      <c r="Q962" s="4"/>
      <c r="R962" s="4"/>
      <c r="S962" s="6"/>
      <c r="T962" s="4"/>
      <c r="U962" s="4"/>
    </row>
    <row r="963">
      <c r="A963" s="4"/>
      <c r="B963" s="42"/>
      <c r="C963" s="9"/>
      <c r="D963" s="9"/>
      <c r="M963" s="33"/>
      <c r="Q963" s="4"/>
      <c r="R963" s="4"/>
      <c r="S963" s="6"/>
      <c r="T963" s="4"/>
      <c r="U963" s="4"/>
    </row>
    <row r="964">
      <c r="A964" s="4"/>
      <c r="B964" s="42"/>
      <c r="C964" s="9"/>
      <c r="D964" s="9"/>
      <c r="M964" s="33"/>
      <c r="Q964" s="4"/>
      <c r="R964" s="4"/>
      <c r="S964" s="6"/>
      <c r="T964" s="4"/>
      <c r="U964" s="4"/>
    </row>
    <row r="965">
      <c r="A965" s="4"/>
      <c r="B965" s="42"/>
      <c r="C965" s="9"/>
      <c r="D965" s="9"/>
      <c r="M965" s="33"/>
      <c r="Q965" s="4"/>
      <c r="R965" s="4"/>
      <c r="S965" s="6"/>
      <c r="T965" s="4"/>
      <c r="U965" s="4"/>
    </row>
    <row r="966">
      <c r="A966" s="4"/>
      <c r="B966" s="42"/>
      <c r="C966" s="9"/>
      <c r="D966" s="9"/>
      <c r="M966" s="33"/>
      <c r="Q966" s="4"/>
      <c r="R966" s="4"/>
      <c r="S966" s="6"/>
      <c r="T966" s="4"/>
      <c r="U966" s="4"/>
    </row>
    <row r="967">
      <c r="A967" s="4"/>
      <c r="B967" s="42"/>
      <c r="C967" s="9"/>
      <c r="D967" s="9"/>
      <c r="M967" s="33"/>
      <c r="Q967" s="4"/>
      <c r="R967" s="4"/>
      <c r="S967" s="6"/>
      <c r="T967" s="4"/>
      <c r="U967" s="4"/>
    </row>
    <row r="968">
      <c r="A968" s="4"/>
      <c r="B968" s="42"/>
      <c r="C968" s="9"/>
      <c r="D968" s="9"/>
      <c r="M968" s="33"/>
      <c r="Q968" s="4"/>
      <c r="R968" s="4"/>
      <c r="S968" s="6"/>
      <c r="T968" s="4"/>
      <c r="U968" s="4"/>
    </row>
    <row r="969">
      <c r="A969" s="4"/>
      <c r="B969" s="42"/>
      <c r="C969" s="9"/>
      <c r="D969" s="9"/>
      <c r="M969" s="33"/>
      <c r="Q969" s="4"/>
      <c r="R969" s="4"/>
      <c r="S969" s="6"/>
      <c r="T969" s="4"/>
      <c r="U969" s="4"/>
    </row>
    <row r="970">
      <c r="A970" s="4"/>
      <c r="B970" s="42"/>
      <c r="C970" s="9"/>
      <c r="D970" s="9"/>
      <c r="M970" s="33"/>
      <c r="Q970" s="4"/>
      <c r="R970" s="4"/>
      <c r="S970" s="6"/>
      <c r="T970" s="4"/>
      <c r="U970" s="4"/>
    </row>
    <row r="971">
      <c r="A971" s="4"/>
      <c r="B971" s="42"/>
      <c r="C971" s="9"/>
      <c r="D971" s="9"/>
      <c r="M971" s="33"/>
      <c r="Q971" s="4"/>
      <c r="R971" s="4"/>
      <c r="S971" s="6"/>
      <c r="T971" s="4"/>
      <c r="U971" s="4"/>
    </row>
    <row r="972">
      <c r="A972" s="4"/>
      <c r="B972" s="42"/>
      <c r="C972" s="9"/>
      <c r="D972" s="9"/>
      <c r="M972" s="33"/>
      <c r="Q972" s="4"/>
      <c r="R972" s="4"/>
      <c r="S972" s="6"/>
      <c r="T972" s="4"/>
      <c r="U972" s="4"/>
    </row>
    <row r="973">
      <c r="A973" s="4"/>
      <c r="B973" s="42"/>
      <c r="C973" s="9"/>
      <c r="D973" s="9"/>
      <c r="M973" s="33"/>
      <c r="Q973" s="4"/>
      <c r="R973" s="4"/>
      <c r="S973" s="6"/>
      <c r="T973" s="4"/>
      <c r="U973" s="4"/>
    </row>
    <row r="974">
      <c r="A974" s="4"/>
      <c r="B974" s="42"/>
      <c r="C974" s="9"/>
      <c r="D974" s="9"/>
      <c r="M974" s="33"/>
      <c r="Q974" s="4"/>
      <c r="R974" s="4"/>
      <c r="S974" s="6"/>
      <c r="T974" s="4"/>
      <c r="U974" s="4"/>
    </row>
    <row r="975">
      <c r="A975" s="4"/>
      <c r="B975" s="42"/>
      <c r="C975" s="9"/>
      <c r="D975" s="9"/>
      <c r="M975" s="33"/>
      <c r="Q975" s="4"/>
      <c r="R975" s="4"/>
      <c r="S975" s="6"/>
      <c r="T975" s="4"/>
      <c r="U975" s="4"/>
    </row>
    <row r="976">
      <c r="A976" s="4"/>
      <c r="B976" s="42"/>
      <c r="C976" s="9"/>
      <c r="D976" s="9"/>
      <c r="M976" s="33"/>
      <c r="Q976" s="4"/>
      <c r="R976" s="4"/>
      <c r="S976" s="6"/>
      <c r="T976" s="4"/>
      <c r="U976" s="4"/>
    </row>
    <row r="977">
      <c r="A977" s="4"/>
      <c r="B977" s="42"/>
      <c r="C977" s="9"/>
      <c r="D977" s="9"/>
      <c r="M977" s="33"/>
      <c r="Q977" s="4"/>
      <c r="R977" s="4"/>
      <c r="S977" s="6"/>
      <c r="T977" s="4"/>
      <c r="U977" s="4"/>
    </row>
    <row r="978">
      <c r="A978" s="4"/>
      <c r="B978" s="42"/>
      <c r="C978" s="9"/>
      <c r="D978" s="9"/>
      <c r="M978" s="33"/>
      <c r="Q978" s="4"/>
      <c r="R978" s="4"/>
      <c r="S978" s="6"/>
      <c r="T978" s="4"/>
      <c r="U978" s="4"/>
    </row>
    <row r="979">
      <c r="A979" s="4"/>
      <c r="B979" s="42"/>
      <c r="C979" s="9"/>
      <c r="D979" s="9"/>
      <c r="M979" s="33"/>
      <c r="Q979" s="4"/>
      <c r="R979" s="4"/>
      <c r="S979" s="6"/>
      <c r="T979" s="4"/>
      <c r="U979" s="4"/>
    </row>
    <row r="980">
      <c r="A980" s="4"/>
      <c r="B980" s="42"/>
      <c r="C980" s="9"/>
      <c r="D980" s="9"/>
      <c r="M980" s="33"/>
      <c r="Q980" s="4"/>
      <c r="R980" s="4"/>
      <c r="S980" s="6"/>
      <c r="T980" s="4"/>
      <c r="U980" s="4"/>
    </row>
    <row r="981">
      <c r="A981" s="4"/>
      <c r="B981" s="42"/>
      <c r="C981" s="9"/>
      <c r="D981" s="9"/>
      <c r="M981" s="33"/>
      <c r="Q981" s="4"/>
      <c r="R981" s="4"/>
      <c r="S981" s="6"/>
      <c r="T981" s="4"/>
      <c r="U981" s="4"/>
    </row>
    <row r="982">
      <c r="A982" s="4"/>
      <c r="B982" s="42"/>
      <c r="C982" s="9"/>
      <c r="D982" s="9"/>
      <c r="M982" s="33"/>
      <c r="Q982" s="4"/>
      <c r="R982" s="4"/>
      <c r="S982" s="6"/>
      <c r="T982" s="4"/>
      <c r="U982" s="4"/>
    </row>
    <row r="983">
      <c r="A983" s="4"/>
      <c r="B983" s="42"/>
      <c r="C983" s="9"/>
      <c r="D983" s="9"/>
      <c r="M983" s="33"/>
      <c r="Q983" s="4"/>
      <c r="R983" s="4"/>
      <c r="S983" s="6"/>
      <c r="T983" s="4"/>
      <c r="U983" s="4"/>
    </row>
    <row r="984">
      <c r="A984" s="4"/>
      <c r="B984" s="42"/>
      <c r="C984" s="9"/>
      <c r="D984" s="9"/>
      <c r="M984" s="33"/>
      <c r="Q984" s="4"/>
      <c r="R984" s="4"/>
      <c r="S984" s="6"/>
      <c r="T984" s="4"/>
      <c r="U984" s="4"/>
    </row>
    <row r="985">
      <c r="A985" s="4"/>
      <c r="B985" s="42"/>
      <c r="C985" s="9"/>
      <c r="D985" s="9"/>
      <c r="M985" s="33"/>
      <c r="Q985" s="4"/>
      <c r="R985" s="4"/>
      <c r="S985" s="6"/>
      <c r="T985" s="4"/>
      <c r="U985" s="4"/>
    </row>
    <row r="986">
      <c r="A986" s="4"/>
      <c r="B986" s="42"/>
      <c r="C986" s="9"/>
      <c r="D986" s="9"/>
      <c r="M986" s="33"/>
      <c r="Q986" s="4"/>
      <c r="R986" s="4"/>
      <c r="S986" s="6"/>
      <c r="T986" s="4"/>
      <c r="U986" s="4"/>
    </row>
    <row r="987">
      <c r="A987" s="4"/>
      <c r="B987" s="42"/>
      <c r="C987" s="9"/>
      <c r="D987" s="9"/>
      <c r="M987" s="33"/>
      <c r="Q987" s="4"/>
      <c r="R987" s="4"/>
      <c r="S987" s="6"/>
      <c r="T987" s="4"/>
      <c r="U987" s="4"/>
    </row>
    <row r="988">
      <c r="A988" s="4"/>
      <c r="B988" s="42"/>
      <c r="C988" s="9"/>
      <c r="D988" s="9"/>
      <c r="M988" s="33"/>
      <c r="Q988" s="4"/>
      <c r="R988" s="4"/>
      <c r="S988" s="6"/>
      <c r="T988" s="4"/>
      <c r="U988" s="4"/>
    </row>
    <row r="989">
      <c r="A989" s="4"/>
      <c r="B989" s="42"/>
      <c r="C989" s="9"/>
      <c r="D989" s="9"/>
      <c r="M989" s="33"/>
      <c r="Q989" s="4"/>
      <c r="R989" s="4"/>
      <c r="S989" s="6"/>
      <c r="T989" s="4"/>
      <c r="U989" s="4"/>
    </row>
    <row r="990">
      <c r="A990" s="4"/>
      <c r="B990" s="42"/>
      <c r="C990" s="9"/>
      <c r="D990" s="9"/>
      <c r="M990" s="33"/>
      <c r="Q990" s="4"/>
      <c r="R990" s="4"/>
      <c r="S990" s="6"/>
      <c r="T990" s="4"/>
      <c r="U990" s="4"/>
    </row>
    <row r="991">
      <c r="A991" s="4"/>
      <c r="B991" s="42"/>
      <c r="C991" s="9"/>
      <c r="D991" s="9"/>
      <c r="M991" s="33"/>
      <c r="Q991" s="4"/>
      <c r="R991" s="4"/>
      <c r="S991" s="6"/>
      <c r="T991" s="4"/>
      <c r="U991" s="4"/>
    </row>
    <row r="992">
      <c r="A992" s="4"/>
      <c r="B992" s="42"/>
      <c r="C992" s="9"/>
      <c r="D992" s="9"/>
      <c r="M992" s="33"/>
      <c r="Q992" s="4"/>
      <c r="R992" s="4"/>
      <c r="S992" s="6"/>
      <c r="T992" s="4"/>
      <c r="U992" s="4"/>
    </row>
    <row r="993">
      <c r="A993" s="4"/>
      <c r="B993" s="42"/>
      <c r="C993" s="9"/>
      <c r="D993" s="9"/>
      <c r="M993" s="33"/>
      <c r="Q993" s="4"/>
      <c r="R993" s="4"/>
      <c r="S993" s="6"/>
      <c r="T993" s="4"/>
      <c r="U993" s="4"/>
    </row>
    <row r="994">
      <c r="A994" s="4"/>
      <c r="B994" s="42"/>
      <c r="C994" s="9"/>
      <c r="D994" s="9"/>
      <c r="M994" s="33"/>
      <c r="Q994" s="4"/>
      <c r="R994" s="4"/>
      <c r="S994" s="6"/>
      <c r="T994" s="4"/>
      <c r="U994" s="4"/>
    </row>
    <row r="995">
      <c r="A995" s="4"/>
      <c r="B995" s="42"/>
      <c r="C995" s="9"/>
      <c r="D995" s="9"/>
      <c r="M995" s="33"/>
      <c r="Q995" s="4"/>
      <c r="R995" s="4"/>
      <c r="S995" s="6"/>
      <c r="T995" s="4"/>
      <c r="U995" s="4"/>
    </row>
    <row r="996">
      <c r="A996" s="4"/>
      <c r="B996" s="42"/>
      <c r="C996" s="9"/>
      <c r="D996" s="9"/>
      <c r="M996" s="33"/>
      <c r="Q996" s="4"/>
      <c r="R996" s="4"/>
      <c r="S996" s="6"/>
      <c r="T996" s="4"/>
      <c r="U996" s="4"/>
    </row>
    <row r="997">
      <c r="A997" s="4"/>
      <c r="B997" s="42"/>
      <c r="C997" s="9"/>
      <c r="D997" s="9"/>
      <c r="M997" s="33"/>
      <c r="Q997" s="4"/>
      <c r="R997" s="4"/>
      <c r="S997" s="6"/>
      <c r="T997" s="4"/>
      <c r="U997" s="4"/>
    </row>
    <row r="998">
      <c r="A998" s="4"/>
      <c r="B998" s="42"/>
      <c r="C998" s="9"/>
      <c r="D998" s="9"/>
      <c r="M998" s="33"/>
      <c r="Q998" s="4"/>
      <c r="R998" s="4"/>
      <c r="S998" s="6"/>
      <c r="T998" s="4"/>
      <c r="U998" s="4"/>
    </row>
    <row r="999">
      <c r="A999" s="4"/>
      <c r="B999" s="42"/>
      <c r="C999" s="9"/>
      <c r="D999" s="9"/>
      <c r="M999" s="33"/>
      <c r="Q999" s="4"/>
      <c r="R999" s="4"/>
      <c r="S999" s="6"/>
      <c r="T999" s="4"/>
      <c r="U999" s="4"/>
    </row>
    <row r="1000">
      <c r="A1000" s="4"/>
      <c r="B1000" s="42"/>
      <c r="C1000" s="9"/>
      <c r="D1000" s="9"/>
      <c r="M1000" s="33"/>
      <c r="Q1000" s="4"/>
      <c r="R1000" s="4"/>
      <c r="S1000" s="6"/>
      <c r="T1000" s="4"/>
      <c r="U1000" s="4"/>
    </row>
    <row r="1001">
      <c r="A1001" s="4"/>
      <c r="B1001" s="42"/>
      <c r="C1001" s="9"/>
      <c r="D1001" s="9"/>
      <c r="M1001" s="33"/>
      <c r="Q1001" s="4"/>
      <c r="R1001" s="4"/>
      <c r="S1001" s="6"/>
      <c r="T1001" s="4"/>
      <c r="U1001" s="4"/>
    </row>
    <row r="1002">
      <c r="A1002" s="4"/>
      <c r="B1002" s="42"/>
      <c r="C1002" s="9"/>
      <c r="D1002" s="9"/>
      <c r="M1002" s="33"/>
      <c r="Q1002" s="4"/>
      <c r="R1002" s="4"/>
      <c r="S1002" s="6"/>
      <c r="T1002" s="4"/>
      <c r="U1002" s="4"/>
    </row>
    <row r="1003">
      <c r="A1003" s="4"/>
      <c r="B1003" s="42"/>
      <c r="C1003" s="9"/>
      <c r="D1003" s="9"/>
      <c r="M1003" s="33"/>
      <c r="Q1003" s="4"/>
      <c r="R1003" s="4"/>
      <c r="S1003" s="6"/>
      <c r="T1003" s="4"/>
      <c r="U1003" s="4"/>
    </row>
    <row r="1004">
      <c r="A1004" s="4"/>
      <c r="B1004" s="42"/>
      <c r="C1004" s="9"/>
      <c r="D1004" s="9"/>
      <c r="M1004" s="33"/>
      <c r="Q1004" s="4"/>
      <c r="R1004" s="4"/>
      <c r="S1004" s="6"/>
      <c r="T1004" s="4"/>
      <c r="U1004" s="4"/>
    </row>
    <row r="1005">
      <c r="A1005" s="4"/>
      <c r="B1005" s="42"/>
      <c r="C1005" s="9"/>
      <c r="D1005" s="9"/>
      <c r="M1005" s="33"/>
      <c r="Q1005" s="4"/>
      <c r="R1005" s="4"/>
      <c r="S1005" s="6"/>
      <c r="T1005" s="4"/>
      <c r="U1005" s="4"/>
    </row>
    <row r="1006">
      <c r="A1006" s="4"/>
      <c r="B1006" s="42"/>
      <c r="C1006" s="9"/>
      <c r="D1006" s="9"/>
      <c r="M1006" s="33"/>
      <c r="Q1006" s="4"/>
      <c r="R1006" s="4"/>
      <c r="S1006" s="6"/>
      <c r="T1006" s="4"/>
      <c r="U1006" s="4"/>
    </row>
    <row r="1007">
      <c r="A1007" s="4"/>
      <c r="B1007" s="42"/>
      <c r="C1007" s="9"/>
      <c r="D1007" s="9"/>
      <c r="M1007" s="33"/>
      <c r="Q1007" s="4"/>
      <c r="R1007" s="4"/>
      <c r="S1007" s="6"/>
      <c r="T1007" s="4"/>
      <c r="U1007" s="4"/>
    </row>
    <row r="1008">
      <c r="A1008" s="4"/>
      <c r="B1008" s="42"/>
      <c r="C1008" s="9"/>
      <c r="D1008" s="9"/>
      <c r="M1008" s="33"/>
      <c r="Q1008" s="4"/>
      <c r="R1008" s="4"/>
      <c r="S1008" s="6"/>
      <c r="T1008" s="4"/>
      <c r="U1008" s="4"/>
    </row>
    <row r="1009">
      <c r="A1009" s="4"/>
      <c r="B1009" s="42"/>
      <c r="C1009" s="9"/>
      <c r="D1009" s="9"/>
      <c r="M1009" s="33"/>
      <c r="Q1009" s="4"/>
      <c r="R1009" s="4"/>
      <c r="S1009" s="6"/>
      <c r="T1009" s="4"/>
      <c r="U1009" s="4"/>
    </row>
    <row r="1010">
      <c r="A1010" s="4"/>
      <c r="B1010" s="42"/>
      <c r="C1010" s="9"/>
      <c r="D1010" s="9"/>
      <c r="M1010" s="33"/>
      <c r="Q1010" s="4"/>
      <c r="R1010" s="4"/>
      <c r="S1010" s="6"/>
      <c r="T1010" s="4"/>
      <c r="U1010" s="4"/>
    </row>
    <row r="1011">
      <c r="A1011" s="4"/>
      <c r="B1011" s="42"/>
      <c r="C1011" s="9"/>
      <c r="D1011" s="9"/>
      <c r="M1011" s="33"/>
      <c r="Q1011" s="4"/>
      <c r="R1011" s="4"/>
      <c r="S1011" s="6"/>
      <c r="T1011" s="4"/>
      <c r="U1011" s="4"/>
    </row>
    <row r="1012">
      <c r="A1012" s="4"/>
      <c r="B1012" s="42"/>
      <c r="C1012" s="9"/>
      <c r="D1012" s="9"/>
      <c r="M1012" s="33"/>
      <c r="Q1012" s="4"/>
      <c r="R1012" s="4"/>
      <c r="S1012" s="6"/>
      <c r="T1012" s="4"/>
      <c r="U1012" s="4"/>
    </row>
    <row r="1013">
      <c r="A1013" s="4"/>
      <c r="B1013" s="42"/>
      <c r="C1013" s="9"/>
      <c r="D1013" s="9"/>
      <c r="M1013" s="33"/>
      <c r="Q1013" s="4"/>
      <c r="R1013" s="4"/>
      <c r="S1013" s="6"/>
      <c r="T1013" s="4"/>
      <c r="U1013" s="4"/>
    </row>
    <row r="1014">
      <c r="A1014" s="4"/>
      <c r="B1014" s="42"/>
      <c r="C1014" s="9"/>
      <c r="D1014" s="9"/>
      <c r="M1014" s="33"/>
      <c r="Q1014" s="4"/>
      <c r="R1014" s="4"/>
      <c r="S1014" s="6"/>
      <c r="T1014" s="4"/>
      <c r="U1014" s="4"/>
    </row>
    <row r="1015">
      <c r="A1015" s="4"/>
      <c r="B1015" s="42"/>
      <c r="C1015" s="9"/>
      <c r="D1015" s="9"/>
      <c r="M1015" s="33"/>
      <c r="Q1015" s="4"/>
      <c r="R1015" s="4"/>
      <c r="S1015" s="6"/>
      <c r="T1015" s="4"/>
      <c r="U1015" s="4"/>
    </row>
    <row r="1016">
      <c r="A1016" s="4"/>
      <c r="B1016" s="42"/>
      <c r="C1016" s="9"/>
      <c r="D1016" s="9"/>
      <c r="M1016" s="33"/>
      <c r="Q1016" s="4"/>
      <c r="R1016" s="4"/>
      <c r="S1016" s="6"/>
      <c r="T1016" s="4"/>
      <c r="U1016" s="4"/>
    </row>
    <row r="1017">
      <c r="A1017" s="4"/>
      <c r="B1017" s="42"/>
      <c r="C1017" s="9"/>
      <c r="D1017" s="9"/>
      <c r="M1017" s="33"/>
      <c r="Q1017" s="4"/>
      <c r="R1017" s="4"/>
      <c r="S1017" s="6"/>
      <c r="T1017" s="4"/>
      <c r="U1017" s="4"/>
    </row>
    <row r="1018">
      <c r="A1018" s="4"/>
      <c r="B1018" s="42"/>
      <c r="C1018" s="9"/>
      <c r="D1018" s="9"/>
      <c r="M1018" s="33"/>
      <c r="Q1018" s="4"/>
      <c r="R1018" s="4"/>
      <c r="S1018" s="6"/>
      <c r="T1018" s="4"/>
      <c r="U1018" s="4"/>
    </row>
    <row r="1019">
      <c r="A1019" s="4"/>
      <c r="B1019" s="42"/>
      <c r="C1019" s="9"/>
      <c r="D1019" s="9"/>
      <c r="M1019" s="33"/>
      <c r="Q1019" s="4"/>
      <c r="R1019" s="4"/>
      <c r="S1019" s="6"/>
      <c r="T1019" s="4"/>
      <c r="U1019" s="4"/>
    </row>
    <row r="1020">
      <c r="A1020" s="4"/>
      <c r="B1020" s="42"/>
      <c r="C1020" s="9"/>
      <c r="D1020" s="9"/>
      <c r="M1020" s="33"/>
      <c r="Q1020" s="4"/>
      <c r="R1020" s="4"/>
      <c r="S1020" s="6"/>
      <c r="T1020" s="4"/>
      <c r="U1020" s="4"/>
    </row>
    <row r="1021">
      <c r="A1021" s="4"/>
      <c r="B1021" s="42"/>
      <c r="C1021" s="9"/>
      <c r="D1021" s="9"/>
      <c r="M1021" s="33"/>
      <c r="Q1021" s="4"/>
      <c r="R1021" s="4"/>
      <c r="S1021" s="6"/>
      <c r="T1021" s="4"/>
      <c r="U1021" s="4"/>
    </row>
    <row r="1022">
      <c r="A1022" s="4"/>
      <c r="B1022" s="42"/>
      <c r="C1022" s="9"/>
      <c r="D1022" s="9"/>
      <c r="M1022" s="33"/>
      <c r="Q1022" s="4"/>
      <c r="R1022" s="4"/>
      <c r="S1022" s="6"/>
      <c r="T1022" s="4"/>
      <c r="U1022" s="4"/>
    </row>
    <row r="1023">
      <c r="A1023" s="4"/>
      <c r="B1023" s="42"/>
      <c r="C1023" s="9"/>
      <c r="D1023" s="9"/>
      <c r="M1023" s="33"/>
      <c r="Q1023" s="4"/>
      <c r="R1023" s="4"/>
      <c r="S1023" s="6"/>
      <c r="T1023" s="4"/>
      <c r="U1023" s="4"/>
    </row>
    <row r="1024">
      <c r="A1024" s="4"/>
      <c r="B1024" s="42"/>
      <c r="C1024" s="9"/>
      <c r="D1024" s="9"/>
      <c r="M1024" s="33"/>
      <c r="Q1024" s="4"/>
      <c r="R1024" s="4"/>
      <c r="S1024" s="6"/>
      <c r="T1024" s="4"/>
      <c r="U1024" s="4"/>
    </row>
    <row r="1025">
      <c r="A1025" s="4"/>
      <c r="B1025" s="42"/>
      <c r="C1025" s="9"/>
      <c r="D1025" s="9"/>
      <c r="M1025" s="33"/>
      <c r="Q1025" s="4"/>
      <c r="R1025" s="4"/>
      <c r="S1025" s="6"/>
      <c r="T1025" s="4"/>
      <c r="U1025" s="4"/>
    </row>
    <row r="1026">
      <c r="A1026" s="4"/>
      <c r="B1026" s="42"/>
      <c r="C1026" s="9"/>
      <c r="D1026" s="9"/>
      <c r="M1026" s="33"/>
      <c r="Q1026" s="4"/>
      <c r="R1026" s="4"/>
      <c r="S1026" s="6"/>
      <c r="T1026" s="4"/>
      <c r="U1026" s="4"/>
    </row>
    <row r="1027">
      <c r="A1027" s="4"/>
      <c r="B1027" s="42"/>
      <c r="C1027" s="9"/>
      <c r="D1027" s="9"/>
      <c r="M1027" s="33"/>
      <c r="Q1027" s="4"/>
      <c r="R1027" s="4"/>
      <c r="S1027" s="6"/>
      <c r="T1027" s="4"/>
      <c r="U1027" s="4"/>
    </row>
    <row r="1028">
      <c r="A1028" s="4"/>
      <c r="B1028" s="42"/>
      <c r="C1028" s="9"/>
      <c r="D1028" s="9"/>
      <c r="M1028" s="33"/>
      <c r="Q1028" s="4"/>
      <c r="R1028" s="4"/>
      <c r="S1028" s="6"/>
      <c r="T1028" s="4"/>
      <c r="U1028" s="4"/>
    </row>
    <row r="1029">
      <c r="A1029" s="4"/>
      <c r="B1029" s="42"/>
      <c r="C1029" s="9"/>
      <c r="D1029" s="9"/>
      <c r="M1029" s="33"/>
      <c r="Q1029" s="4"/>
      <c r="R1029" s="4"/>
      <c r="S1029" s="6"/>
      <c r="T1029" s="4"/>
      <c r="U1029" s="4"/>
    </row>
    <row r="1030">
      <c r="A1030" s="4"/>
      <c r="B1030" s="42"/>
      <c r="C1030" s="9"/>
      <c r="D1030" s="9"/>
      <c r="M1030" s="33"/>
      <c r="Q1030" s="4"/>
      <c r="R1030" s="4"/>
      <c r="S1030" s="6"/>
      <c r="T1030" s="4"/>
      <c r="U1030" s="4"/>
    </row>
    <row r="1031">
      <c r="A1031" s="4"/>
      <c r="B1031" s="42"/>
      <c r="C1031" s="9"/>
      <c r="D1031" s="9"/>
      <c r="M1031" s="33"/>
      <c r="Q1031" s="4"/>
      <c r="R1031" s="4"/>
      <c r="S1031" s="6"/>
      <c r="T1031" s="4"/>
      <c r="U1031" s="4"/>
    </row>
    <row r="1032">
      <c r="A1032" s="4"/>
      <c r="B1032" s="42"/>
      <c r="C1032" s="9"/>
      <c r="D1032" s="9"/>
      <c r="M1032" s="33"/>
      <c r="Q1032" s="4"/>
      <c r="R1032" s="4"/>
      <c r="S1032" s="6"/>
      <c r="T1032" s="4"/>
      <c r="U1032" s="4"/>
    </row>
    <row r="1033">
      <c r="A1033" s="4"/>
      <c r="B1033" s="42"/>
      <c r="C1033" s="9"/>
      <c r="D1033" s="9"/>
      <c r="M1033" s="33"/>
      <c r="Q1033" s="4"/>
      <c r="R1033" s="4"/>
      <c r="S1033" s="6"/>
      <c r="T1033" s="4"/>
      <c r="U1033" s="4"/>
    </row>
    <row r="1034">
      <c r="A1034" s="4"/>
      <c r="B1034" s="42"/>
      <c r="C1034" s="9"/>
      <c r="D1034" s="9"/>
      <c r="M1034" s="33"/>
      <c r="Q1034" s="4"/>
      <c r="R1034" s="4"/>
      <c r="S1034" s="6"/>
      <c r="T1034" s="4"/>
      <c r="U1034" s="4"/>
    </row>
    <row r="1035">
      <c r="A1035" s="4"/>
      <c r="B1035" s="42"/>
      <c r="C1035" s="9"/>
      <c r="D1035" s="9"/>
      <c r="M1035" s="33"/>
      <c r="Q1035" s="4"/>
      <c r="R1035" s="4"/>
      <c r="S1035" s="6"/>
      <c r="T1035" s="4"/>
      <c r="U1035" s="4"/>
    </row>
    <row r="1036">
      <c r="A1036" s="4"/>
      <c r="B1036" s="42"/>
      <c r="C1036" s="9"/>
      <c r="D1036" s="9"/>
      <c r="M1036" s="33"/>
      <c r="Q1036" s="4"/>
      <c r="R1036" s="4"/>
      <c r="S1036" s="6"/>
      <c r="T1036" s="4"/>
      <c r="U1036" s="4"/>
    </row>
    <row r="1037">
      <c r="A1037" s="4"/>
      <c r="B1037" s="42"/>
      <c r="C1037" s="9"/>
      <c r="D1037" s="9"/>
      <c r="M1037" s="33"/>
      <c r="Q1037" s="4"/>
      <c r="R1037" s="4"/>
      <c r="S1037" s="6"/>
      <c r="T1037" s="4"/>
      <c r="U1037" s="4"/>
    </row>
    <row r="1038">
      <c r="A1038" s="4"/>
      <c r="B1038" s="42"/>
      <c r="C1038" s="9"/>
      <c r="D1038" s="9"/>
      <c r="M1038" s="33"/>
      <c r="Q1038" s="4"/>
      <c r="R1038" s="4"/>
      <c r="S1038" s="6"/>
      <c r="T1038" s="4"/>
      <c r="U1038" s="4"/>
    </row>
    <row r="1039">
      <c r="A1039" s="4"/>
      <c r="B1039" s="42"/>
      <c r="C1039" s="9"/>
      <c r="D1039" s="9"/>
      <c r="M1039" s="33"/>
      <c r="Q1039" s="4"/>
      <c r="R1039" s="4"/>
      <c r="S1039" s="6"/>
      <c r="T1039" s="4"/>
      <c r="U1039" s="4"/>
    </row>
    <row r="1040">
      <c r="A1040" s="4"/>
      <c r="B1040" s="42"/>
      <c r="C1040" s="9"/>
      <c r="D1040" s="9"/>
      <c r="M1040" s="33"/>
      <c r="Q1040" s="4"/>
      <c r="R1040" s="4"/>
      <c r="S1040" s="6"/>
      <c r="T1040" s="4"/>
      <c r="U1040" s="4"/>
    </row>
    <row r="1041">
      <c r="A1041" s="4"/>
      <c r="B1041" s="42"/>
      <c r="C1041" s="9"/>
      <c r="D1041" s="9"/>
      <c r="M1041" s="33"/>
      <c r="Q1041" s="4"/>
      <c r="R1041" s="4"/>
      <c r="S1041" s="6"/>
      <c r="T1041" s="4"/>
      <c r="U1041" s="4"/>
    </row>
    <row r="1042">
      <c r="A1042" s="4"/>
      <c r="B1042" s="42"/>
      <c r="C1042" s="9"/>
      <c r="D1042" s="9"/>
      <c r="M1042" s="33"/>
      <c r="Q1042" s="4"/>
      <c r="R1042" s="4"/>
      <c r="S1042" s="6"/>
      <c r="T1042" s="4"/>
      <c r="U1042" s="4"/>
    </row>
    <row r="1043">
      <c r="A1043" s="4"/>
      <c r="B1043" s="42"/>
      <c r="C1043" s="9"/>
      <c r="D1043" s="9"/>
      <c r="M1043" s="33"/>
      <c r="Q1043" s="4"/>
      <c r="R1043" s="4"/>
      <c r="S1043" s="6"/>
      <c r="T1043" s="4"/>
      <c r="U1043" s="4"/>
    </row>
    <row r="1044">
      <c r="A1044" s="4"/>
      <c r="B1044" s="42"/>
      <c r="C1044" s="9"/>
      <c r="D1044" s="9"/>
      <c r="M1044" s="33"/>
      <c r="Q1044" s="4"/>
      <c r="R1044" s="4"/>
      <c r="S1044" s="6"/>
      <c r="T1044" s="4"/>
      <c r="U1044" s="4"/>
    </row>
    <row r="1045">
      <c r="A1045" s="4"/>
      <c r="B1045" s="42"/>
      <c r="C1045" s="9"/>
      <c r="D1045" s="9"/>
      <c r="M1045" s="33"/>
      <c r="Q1045" s="4"/>
      <c r="R1045" s="4"/>
      <c r="S1045" s="6"/>
      <c r="T1045" s="4"/>
      <c r="U1045" s="4"/>
    </row>
    <row r="1046">
      <c r="A1046" s="4"/>
      <c r="B1046" s="42"/>
      <c r="C1046" s="9"/>
      <c r="D1046" s="9"/>
      <c r="M1046" s="33"/>
      <c r="Q1046" s="4"/>
      <c r="R1046" s="4"/>
      <c r="S1046" s="6"/>
      <c r="T1046" s="4"/>
      <c r="U1046" s="4"/>
    </row>
    <row r="1047">
      <c r="A1047" s="4"/>
      <c r="B1047" s="42"/>
      <c r="C1047" s="9"/>
      <c r="D1047" s="9"/>
      <c r="M1047" s="33"/>
      <c r="Q1047" s="4"/>
      <c r="R1047" s="4"/>
      <c r="S1047" s="6"/>
      <c r="T1047" s="4"/>
      <c r="U1047" s="4"/>
    </row>
    <row r="1048">
      <c r="A1048" s="4"/>
      <c r="B1048" s="42"/>
      <c r="C1048" s="9"/>
      <c r="D1048" s="9"/>
      <c r="M1048" s="33"/>
      <c r="Q1048" s="4"/>
      <c r="R1048" s="4"/>
      <c r="S1048" s="6"/>
      <c r="T1048" s="4"/>
      <c r="U1048" s="4"/>
    </row>
    <row r="1049">
      <c r="A1049" s="4"/>
      <c r="B1049" s="42"/>
      <c r="C1049" s="9"/>
      <c r="D1049" s="9"/>
      <c r="M1049" s="33"/>
      <c r="Q1049" s="4"/>
      <c r="R1049" s="4"/>
      <c r="S1049" s="6"/>
      <c r="T1049" s="4"/>
      <c r="U1049" s="4"/>
    </row>
    <row r="1050">
      <c r="A1050" s="4"/>
      <c r="B1050" s="42"/>
      <c r="C1050" s="9"/>
      <c r="D1050" s="9"/>
      <c r="M1050" s="33"/>
      <c r="Q1050" s="4"/>
      <c r="R1050" s="4"/>
      <c r="S1050" s="6"/>
      <c r="T1050" s="4"/>
      <c r="U1050" s="4"/>
    </row>
    <row r="1051">
      <c r="A1051" s="4"/>
      <c r="B1051" s="42"/>
      <c r="C1051" s="9"/>
      <c r="D1051" s="9"/>
      <c r="M1051" s="33"/>
      <c r="Q1051" s="4"/>
      <c r="R1051" s="4"/>
      <c r="S1051" s="6"/>
      <c r="T1051" s="4"/>
      <c r="U1051" s="4"/>
    </row>
    <row r="1052">
      <c r="A1052" s="4"/>
      <c r="B1052" s="42"/>
      <c r="C1052" s="9"/>
      <c r="D1052" s="9"/>
      <c r="M1052" s="33"/>
      <c r="Q1052" s="4"/>
      <c r="R1052" s="4"/>
      <c r="S1052" s="6"/>
      <c r="T1052" s="4"/>
      <c r="U1052" s="4"/>
    </row>
    <row r="1053">
      <c r="A1053" s="4"/>
      <c r="B1053" s="42"/>
      <c r="C1053" s="9"/>
      <c r="D1053" s="9"/>
      <c r="M1053" s="33"/>
      <c r="Q1053" s="4"/>
      <c r="R1053" s="4"/>
      <c r="S1053" s="6"/>
      <c r="T1053" s="4"/>
      <c r="U1053" s="4"/>
    </row>
    <row r="1054">
      <c r="A1054" s="4"/>
      <c r="B1054" s="42"/>
      <c r="C1054" s="9"/>
      <c r="D1054" s="9"/>
      <c r="M1054" s="33"/>
      <c r="Q1054" s="4"/>
      <c r="R1054" s="4"/>
      <c r="S1054" s="6"/>
      <c r="T1054" s="4"/>
      <c r="U1054" s="4"/>
    </row>
    <row r="1055">
      <c r="A1055" s="4"/>
      <c r="B1055" s="42"/>
      <c r="C1055" s="9"/>
      <c r="D1055" s="9"/>
      <c r="M1055" s="33"/>
      <c r="Q1055" s="4"/>
      <c r="R1055" s="4"/>
      <c r="S1055" s="6"/>
      <c r="T1055" s="4"/>
      <c r="U1055" s="4"/>
    </row>
    <row r="1056">
      <c r="A1056" s="4"/>
      <c r="B1056" s="42"/>
      <c r="C1056" s="9"/>
      <c r="D1056" s="9"/>
      <c r="M1056" s="33"/>
      <c r="Q1056" s="4"/>
      <c r="R1056" s="4"/>
      <c r="S1056" s="6"/>
      <c r="T1056" s="4"/>
      <c r="U1056" s="4"/>
    </row>
    <row r="1057">
      <c r="A1057" s="4"/>
      <c r="B1057" s="42"/>
      <c r="C1057" s="9"/>
      <c r="D1057" s="9"/>
      <c r="M1057" s="33"/>
      <c r="Q1057" s="4"/>
      <c r="R1057" s="4"/>
      <c r="S1057" s="6"/>
      <c r="T1057" s="4"/>
      <c r="U1057" s="4"/>
    </row>
    <row r="1058">
      <c r="A1058" s="4"/>
      <c r="B1058" s="42"/>
      <c r="C1058" s="9"/>
      <c r="D1058" s="9"/>
      <c r="M1058" s="33"/>
      <c r="Q1058" s="4"/>
      <c r="R1058" s="4"/>
      <c r="S1058" s="6"/>
      <c r="T1058" s="4"/>
      <c r="U1058" s="4"/>
    </row>
    <row r="1059">
      <c r="A1059" s="4"/>
      <c r="B1059" s="42"/>
      <c r="C1059" s="9"/>
      <c r="D1059" s="9"/>
      <c r="M1059" s="33"/>
      <c r="Q1059" s="4"/>
      <c r="R1059" s="4"/>
      <c r="S1059" s="6"/>
      <c r="T1059" s="4"/>
      <c r="U1059" s="4"/>
    </row>
    <row r="1060">
      <c r="A1060" s="4"/>
      <c r="B1060" s="42"/>
      <c r="C1060" s="9"/>
      <c r="D1060" s="9"/>
      <c r="M1060" s="33"/>
      <c r="Q1060" s="4"/>
      <c r="R1060" s="4"/>
      <c r="S1060" s="6"/>
      <c r="T1060" s="4"/>
      <c r="U1060" s="4"/>
    </row>
    <row r="1061">
      <c r="A1061" s="4"/>
      <c r="B1061" s="42"/>
      <c r="C1061" s="9"/>
      <c r="D1061" s="9"/>
      <c r="M1061" s="33"/>
      <c r="Q1061" s="4"/>
      <c r="R1061" s="4"/>
      <c r="S1061" s="6"/>
      <c r="T1061" s="4"/>
      <c r="U1061" s="4"/>
    </row>
    <row r="1062">
      <c r="A1062" s="4"/>
      <c r="B1062" s="42"/>
      <c r="C1062" s="9"/>
      <c r="D1062" s="9"/>
      <c r="M1062" s="33"/>
      <c r="Q1062" s="4"/>
      <c r="R1062" s="4"/>
      <c r="S1062" s="6"/>
      <c r="T1062" s="4"/>
      <c r="U1062" s="4"/>
    </row>
    <row r="1063">
      <c r="A1063" s="4"/>
      <c r="B1063" s="42"/>
      <c r="C1063" s="9"/>
      <c r="D1063" s="9"/>
      <c r="M1063" s="33"/>
      <c r="Q1063" s="4"/>
      <c r="R1063" s="4"/>
      <c r="S1063" s="6"/>
      <c r="T1063" s="4"/>
      <c r="U1063" s="4"/>
    </row>
    <row r="1064">
      <c r="A1064" s="4"/>
      <c r="B1064" s="42"/>
      <c r="C1064" s="9"/>
      <c r="D1064" s="9"/>
      <c r="M1064" s="33"/>
      <c r="Q1064" s="4"/>
      <c r="R1064" s="4"/>
      <c r="S1064" s="6"/>
      <c r="T1064" s="4"/>
      <c r="U1064" s="4"/>
    </row>
    <row r="1065">
      <c r="A1065" s="4"/>
      <c r="B1065" s="42"/>
      <c r="C1065" s="9"/>
      <c r="D1065" s="9"/>
      <c r="M1065" s="33"/>
      <c r="Q1065" s="4"/>
      <c r="R1065" s="4"/>
      <c r="S1065" s="6"/>
      <c r="T1065" s="4"/>
      <c r="U1065" s="4"/>
    </row>
    <row r="1066">
      <c r="A1066" s="4"/>
      <c r="B1066" s="42"/>
      <c r="C1066" s="9"/>
      <c r="D1066" s="9"/>
      <c r="M1066" s="33"/>
      <c r="Q1066" s="4"/>
      <c r="R1066" s="4"/>
      <c r="S1066" s="6"/>
      <c r="T1066" s="4"/>
      <c r="U1066" s="4"/>
    </row>
    <row r="1067">
      <c r="A1067" s="4"/>
      <c r="B1067" s="42"/>
      <c r="C1067" s="9"/>
      <c r="D1067" s="9"/>
      <c r="M1067" s="33"/>
      <c r="Q1067" s="4"/>
      <c r="R1067" s="4"/>
      <c r="S1067" s="6"/>
      <c r="T1067" s="4"/>
      <c r="U1067" s="4"/>
    </row>
    <row r="1068">
      <c r="A1068" s="4"/>
      <c r="B1068" s="42"/>
      <c r="C1068" s="9"/>
      <c r="D1068" s="9"/>
      <c r="M1068" s="33"/>
      <c r="Q1068" s="4"/>
      <c r="R1068" s="4"/>
      <c r="S1068" s="6"/>
      <c r="T1068" s="4"/>
      <c r="U1068" s="4"/>
    </row>
    <row r="1069">
      <c r="A1069" s="4"/>
      <c r="B1069" s="42"/>
      <c r="C1069" s="9"/>
      <c r="D1069" s="9"/>
      <c r="M1069" s="33"/>
      <c r="Q1069" s="4"/>
      <c r="R1069" s="4"/>
      <c r="S1069" s="6"/>
      <c r="T1069" s="4"/>
      <c r="U1069" s="4"/>
    </row>
    <row r="1070">
      <c r="A1070" s="4"/>
      <c r="B1070" s="42"/>
      <c r="C1070" s="9"/>
      <c r="D1070" s="9"/>
      <c r="M1070" s="33"/>
      <c r="Q1070" s="4"/>
      <c r="R1070" s="4"/>
      <c r="S1070" s="6"/>
      <c r="T1070" s="4"/>
      <c r="U1070" s="4"/>
    </row>
    <row r="1071">
      <c r="A1071" s="4"/>
      <c r="B1071" s="42"/>
      <c r="C1071" s="9"/>
      <c r="D1071" s="9"/>
      <c r="M1071" s="33"/>
      <c r="Q1071" s="4"/>
      <c r="R1071" s="4"/>
      <c r="S1071" s="6"/>
      <c r="T1071" s="4"/>
      <c r="U1071" s="4"/>
    </row>
    <row r="1072">
      <c r="A1072" s="4"/>
      <c r="B1072" s="42"/>
      <c r="C1072" s="9"/>
      <c r="D1072" s="9"/>
      <c r="M1072" s="33"/>
      <c r="Q1072" s="4"/>
      <c r="R1072" s="4"/>
      <c r="S1072" s="6"/>
      <c r="T1072" s="4"/>
      <c r="U1072" s="4"/>
    </row>
    <row r="1073">
      <c r="A1073" s="4"/>
      <c r="B1073" s="42"/>
      <c r="C1073" s="9"/>
      <c r="D1073" s="9"/>
      <c r="M1073" s="33"/>
      <c r="Q1073" s="4"/>
      <c r="R1073" s="4"/>
      <c r="S1073" s="6"/>
      <c r="T1073" s="4"/>
      <c r="U1073" s="4"/>
    </row>
    <row r="1074">
      <c r="A1074" s="4"/>
      <c r="B1074" s="42"/>
      <c r="C1074" s="9"/>
      <c r="D1074" s="9"/>
      <c r="M1074" s="33"/>
      <c r="Q1074" s="4"/>
      <c r="R1074" s="4"/>
      <c r="S1074" s="6"/>
      <c r="T1074" s="4"/>
      <c r="U1074" s="4"/>
    </row>
    <row r="1075">
      <c r="A1075" s="4"/>
      <c r="B1075" s="42"/>
      <c r="C1075" s="9"/>
      <c r="D1075" s="9"/>
      <c r="M1075" s="33"/>
      <c r="Q1075" s="4"/>
      <c r="R1075" s="4"/>
      <c r="S1075" s="6"/>
      <c r="T1075" s="4"/>
      <c r="U1075" s="4"/>
    </row>
    <row r="1076">
      <c r="A1076" s="4"/>
      <c r="B1076" s="42"/>
      <c r="C1076" s="9"/>
      <c r="D1076" s="9"/>
      <c r="M1076" s="33"/>
      <c r="Q1076" s="4"/>
      <c r="R1076" s="4"/>
      <c r="S1076" s="6"/>
      <c r="T1076" s="4"/>
      <c r="U1076" s="4"/>
    </row>
    <row r="1077">
      <c r="A1077" s="4"/>
      <c r="B1077" s="42"/>
      <c r="C1077" s="9"/>
      <c r="D1077" s="9"/>
      <c r="M1077" s="33"/>
      <c r="Q1077" s="4"/>
      <c r="R1077" s="4"/>
      <c r="S1077" s="6"/>
      <c r="T1077" s="4"/>
      <c r="U1077" s="4"/>
    </row>
    <row r="1078">
      <c r="A1078" s="4"/>
      <c r="B1078" s="42"/>
      <c r="C1078" s="9"/>
      <c r="D1078" s="9"/>
      <c r="M1078" s="33"/>
      <c r="Q1078" s="4"/>
      <c r="R1078" s="4"/>
      <c r="S1078" s="6"/>
      <c r="T1078" s="4"/>
      <c r="U1078" s="4"/>
    </row>
    <row r="1079">
      <c r="A1079" s="4"/>
      <c r="B1079" s="42"/>
      <c r="C1079" s="9"/>
      <c r="D1079" s="9"/>
      <c r="M1079" s="33"/>
      <c r="Q1079" s="4"/>
      <c r="R1079" s="4"/>
      <c r="S1079" s="6"/>
      <c r="T1079" s="4"/>
      <c r="U1079" s="4"/>
    </row>
    <row r="1080">
      <c r="A1080" s="4"/>
      <c r="B1080" s="42"/>
      <c r="C1080" s="9"/>
      <c r="D1080" s="9"/>
      <c r="M1080" s="33"/>
      <c r="Q1080" s="4"/>
      <c r="R1080" s="4"/>
      <c r="S1080" s="6"/>
      <c r="T1080" s="4"/>
      <c r="U1080" s="4"/>
    </row>
    <row r="1081">
      <c r="A1081" s="4"/>
      <c r="B1081" s="42"/>
      <c r="C1081" s="9"/>
      <c r="D1081" s="9"/>
      <c r="M1081" s="33"/>
      <c r="Q1081" s="4"/>
      <c r="R1081" s="4"/>
      <c r="S1081" s="6"/>
      <c r="T1081" s="4"/>
      <c r="U1081" s="4"/>
    </row>
    <row r="1082">
      <c r="A1082" s="4"/>
      <c r="B1082" s="42"/>
      <c r="C1082" s="9"/>
      <c r="D1082" s="9"/>
      <c r="M1082" s="33"/>
      <c r="Q1082" s="4"/>
      <c r="R1082" s="4"/>
      <c r="S1082" s="6"/>
      <c r="T1082" s="4"/>
      <c r="U1082" s="4"/>
    </row>
    <row r="1083">
      <c r="A1083" s="4"/>
      <c r="B1083" s="42"/>
      <c r="C1083" s="9"/>
      <c r="D1083" s="9"/>
      <c r="M1083" s="33"/>
      <c r="Q1083" s="4"/>
      <c r="R1083" s="4"/>
      <c r="S1083" s="6"/>
      <c r="T1083" s="4"/>
      <c r="U1083" s="4"/>
    </row>
    <row r="1084">
      <c r="A1084" s="4"/>
      <c r="B1084" s="42"/>
      <c r="C1084" s="9"/>
      <c r="D1084" s="9"/>
      <c r="M1084" s="33"/>
      <c r="Q1084" s="4"/>
      <c r="R1084" s="4"/>
      <c r="S1084" s="6"/>
      <c r="T1084" s="4"/>
      <c r="U1084" s="4"/>
    </row>
    <row r="1085">
      <c r="A1085" s="4"/>
      <c r="B1085" s="42"/>
      <c r="C1085" s="9"/>
      <c r="D1085" s="9"/>
      <c r="M1085" s="33"/>
      <c r="Q1085" s="4"/>
      <c r="R1085" s="4"/>
      <c r="S1085" s="6"/>
      <c r="T1085" s="4"/>
      <c r="U1085" s="4"/>
    </row>
    <row r="1086">
      <c r="A1086" s="4"/>
      <c r="B1086" s="42"/>
      <c r="C1086" s="9"/>
      <c r="D1086" s="9"/>
      <c r="M1086" s="33"/>
      <c r="Q1086" s="4"/>
      <c r="R1086" s="4"/>
      <c r="S1086" s="6"/>
      <c r="T1086" s="4"/>
      <c r="U1086" s="4"/>
    </row>
    <row r="1087">
      <c r="A1087" s="4"/>
      <c r="B1087" s="42"/>
      <c r="C1087" s="9"/>
      <c r="D1087" s="9"/>
      <c r="M1087" s="33"/>
      <c r="Q1087" s="4"/>
      <c r="R1087" s="4"/>
      <c r="S1087" s="6"/>
      <c r="T1087" s="4"/>
      <c r="U1087" s="4"/>
    </row>
    <row r="1088">
      <c r="A1088" s="4"/>
      <c r="B1088" s="42"/>
      <c r="C1088" s="9"/>
      <c r="D1088" s="9"/>
      <c r="M1088" s="33"/>
      <c r="Q1088" s="4"/>
      <c r="R1088" s="4"/>
      <c r="S1088" s="6"/>
      <c r="T1088" s="4"/>
      <c r="U1088" s="4"/>
    </row>
    <row r="1089">
      <c r="A1089" s="4"/>
      <c r="B1089" s="42"/>
      <c r="C1089" s="9"/>
      <c r="D1089" s="9"/>
      <c r="M1089" s="33"/>
      <c r="Q1089" s="4"/>
      <c r="R1089" s="4"/>
      <c r="S1089" s="6"/>
      <c r="T1089" s="4"/>
      <c r="U1089" s="4"/>
    </row>
    <row r="1090">
      <c r="A1090" s="4"/>
      <c r="B1090" s="42"/>
      <c r="C1090" s="9"/>
      <c r="D1090" s="9"/>
      <c r="M1090" s="33"/>
      <c r="Q1090" s="4"/>
      <c r="R1090" s="4"/>
      <c r="S1090" s="6"/>
      <c r="T1090" s="4"/>
      <c r="U1090" s="4"/>
    </row>
    <row r="1091">
      <c r="A1091" s="4"/>
      <c r="B1091" s="42"/>
      <c r="C1091" s="9"/>
      <c r="D1091" s="9"/>
      <c r="M1091" s="33"/>
      <c r="Q1091" s="4"/>
      <c r="R1091" s="4"/>
      <c r="S1091" s="6"/>
      <c r="T1091" s="4"/>
      <c r="U1091" s="4"/>
    </row>
    <row r="1092">
      <c r="A1092" s="4"/>
      <c r="B1092" s="42"/>
      <c r="C1092" s="9"/>
      <c r="D1092" s="9"/>
      <c r="M1092" s="33"/>
      <c r="Q1092" s="4"/>
      <c r="R1092" s="4"/>
      <c r="S1092" s="6"/>
      <c r="T1092" s="4"/>
      <c r="U1092" s="4"/>
    </row>
    <row r="1093">
      <c r="A1093" s="4"/>
      <c r="B1093" s="42"/>
      <c r="C1093" s="9"/>
      <c r="D1093" s="9"/>
      <c r="M1093" s="33"/>
      <c r="Q1093" s="4"/>
      <c r="R1093" s="4"/>
      <c r="S1093" s="6"/>
      <c r="T1093" s="4"/>
      <c r="U1093" s="4"/>
    </row>
    <row r="1094">
      <c r="A1094" s="4"/>
      <c r="B1094" s="42"/>
      <c r="C1094" s="9"/>
      <c r="D1094" s="9"/>
      <c r="M1094" s="33"/>
      <c r="Q1094" s="4"/>
      <c r="R1094" s="4"/>
      <c r="S1094" s="6"/>
      <c r="T1094" s="4"/>
      <c r="U1094" s="4"/>
    </row>
    <row r="1095">
      <c r="A1095" s="4"/>
      <c r="B1095" s="42"/>
      <c r="C1095" s="9"/>
      <c r="D1095" s="9"/>
      <c r="M1095" s="33"/>
      <c r="Q1095" s="4"/>
      <c r="R1095" s="4"/>
      <c r="S1095" s="6"/>
      <c r="T1095" s="4"/>
      <c r="U1095" s="4"/>
    </row>
    <row r="1096">
      <c r="A1096" s="4"/>
      <c r="B1096" s="42"/>
      <c r="C1096" s="9"/>
      <c r="D1096" s="9"/>
      <c r="M1096" s="33"/>
      <c r="Q1096" s="4"/>
      <c r="R1096" s="4"/>
      <c r="S1096" s="6"/>
      <c r="T1096" s="4"/>
      <c r="U1096" s="4"/>
    </row>
    <row r="1097">
      <c r="A1097" s="4"/>
      <c r="B1097" s="42"/>
      <c r="C1097" s="9"/>
      <c r="D1097" s="9"/>
      <c r="M1097" s="33"/>
      <c r="Q1097" s="4"/>
      <c r="R1097" s="4"/>
      <c r="S1097" s="6"/>
      <c r="T1097" s="4"/>
      <c r="U1097" s="4"/>
    </row>
    <row r="1098">
      <c r="A1098" s="4"/>
      <c r="B1098" s="42"/>
      <c r="C1098" s="9"/>
      <c r="D1098" s="9"/>
      <c r="M1098" s="33"/>
      <c r="Q1098" s="4"/>
      <c r="R1098" s="4"/>
      <c r="S1098" s="6"/>
      <c r="T1098" s="4"/>
      <c r="U1098" s="4"/>
    </row>
    <row r="1099">
      <c r="A1099" s="4"/>
      <c r="B1099" s="42"/>
      <c r="C1099" s="9"/>
      <c r="D1099" s="9"/>
      <c r="M1099" s="33"/>
      <c r="Q1099" s="4"/>
      <c r="R1099" s="4"/>
      <c r="S1099" s="6"/>
      <c r="T1099" s="4"/>
      <c r="U1099" s="4"/>
    </row>
    <row r="1100">
      <c r="A1100" s="4"/>
      <c r="B1100" s="42"/>
      <c r="C1100" s="9"/>
      <c r="D1100" s="9"/>
      <c r="M1100" s="33"/>
      <c r="Q1100" s="4"/>
      <c r="R1100" s="4"/>
      <c r="S1100" s="6"/>
      <c r="T1100" s="4"/>
      <c r="U1100" s="4"/>
    </row>
    <row r="1101">
      <c r="A1101" s="4"/>
      <c r="B1101" s="42"/>
      <c r="C1101" s="9"/>
      <c r="D1101" s="9"/>
      <c r="M1101" s="33"/>
      <c r="Q1101" s="4"/>
      <c r="R1101" s="4"/>
      <c r="S1101" s="6"/>
      <c r="T1101" s="4"/>
      <c r="U1101" s="4"/>
    </row>
    <row r="1102">
      <c r="A1102" s="4"/>
      <c r="B1102" s="42"/>
      <c r="C1102" s="9"/>
      <c r="D1102" s="9"/>
      <c r="M1102" s="33"/>
      <c r="Q1102" s="4"/>
      <c r="R1102" s="4"/>
      <c r="S1102" s="6"/>
      <c r="T1102" s="4"/>
      <c r="U1102" s="4"/>
    </row>
    <row r="1103">
      <c r="A1103" s="4"/>
      <c r="B1103" s="42"/>
      <c r="C1103" s="9"/>
      <c r="D1103" s="9"/>
      <c r="M1103" s="33"/>
      <c r="Q1103" s="4"/>
      <c r="R1103" s="4"/>
      <c r="S1103" s="6"/>
      <c r="T1103" s="4"/>
      <c r="U1103" s="4"/>
    </row>
    <row r="1104">
      <c r="A1104" s="4"/>
      <c r="B1104" s="42"/>
      <c r="C1104" s="9"/>
      <c r="D1104" s="9"/>
      <c r="M1104" s="33"/>
      <c r="Q1104" s="4"/>
      <c r="R1104" s="4"/>
      <c r="S1104" s="6"/>
      <c r="T1104" s="4"/>
      <c r="U1104" s="4"/>
    </row>
    <row r="1105">
      <c r="A1105" s="4"/>
      <c r="B1105" s="42"/>
      <c r="C1105" s="9"/>
      <c r="D1105" s="9"/>
      <c r="M1105" s="33"/>
      <c r="Q1105" s="4"/>
      <c r="R1105" s="4"/>
      <c r="S1105" s="6"/>
      <c r="T1105" s="4"/>
      <c r="U1105" s="4"/>
    </row>
    <row r="1106">
      <c r="A1106" s="4"/>
      <c r="B1106" s="42"/>
      <c r="C1106" s="9"/>
      <c r="D1106" s="9"/>
      <c r="M1106" s="33"/>
      <c r="Q1106" s="4"/>
      <c r="R1106" s="4"/>
      <c r="S1106" s="6"/>
      <c r="T1106" s="4"/>
      <c r="U1106" s="4"/>
    </row>
    <row r="1107">
      <c r="A1107" s="4"/>
      <c r="B1107" s="42"/>
      <c r="C1107" s="9"/>
      <c r="D1107" s="9"/>
      <c r="M1107" s="33"/>
      <c r="Q1107" s="4"/>
      <c r="R1107" s="4"/>
      <c r="S1107" s="6"/>
      <c r="T1107" s="4"/>
      <c r="U1107" s="4"/>
    </row>
    <row r="1108">
      <c r="A1108" s="4"/>
      <c r="B1108" s="42"/>
      <c r="C1108" s="9"/>
      <c r="D1108" s="9"/>
      <c r="M1108" s="33"/>
      <c r="Q1108" s="4"/>
      <c r="R1108" s="4"/>
      <c r="S1108" s="6"/>
      <c r="T1108" s="4"/>
      <c r="U1108" s="4"/>
    </row>
    <row r="1109">
      <c r="A1109" s="4"/>
      <c r="B1109" s="42"/>
      <c r="C1109" s="9"/>
      <c r="D1109" s="9"/>
      <c r="M1109" s="33"/>
      <c r="Q1109" s="4"/>
      <c r="R1109" s="4"/>
      <c r="S1109" s="6"/>
      <c r="T1109" s="4"/>
      <c r="U1109" s="4"/>
    </row>
    <row r="1110">
      <c r="A1110" s="4"/>
      <c r="B1110" s="42"/>
      <c r="C1110" s="9"/>
      <c r="D1110" s="9"/>
      <c r="M1110" s="33"/>
      <c r="Q1110" s="4"/>
      <c r="R1110" s="4"/>
      <c r="S1110" s="6"/>
      <c r="T1110" s="4"/>
      <c r="U1110" s="4"/>
    </row>
    <row r="1111">
      <c r="A1111" s="4"/>
      <c r="B1111" s="42"/>
      <c r="C1111" s="9"/>
      <c r="D1111" s="9"/>
      <c r="M1111" s="33"/>
      <c r="Q1111" s="4"/>
      <c r="R1111" s="4"/>
      <c r="S1111" s="6"/>
      <c r="T1111" s="4"/>
      <c r="U1111" s="4"/>
    </row>
    <row r="1112">
      <c r="A1112" s="4"/>
      <c r="B1112" s="42"/>
      <c r="C1112" s="9"/>
      <c r="D1112" s="9"/>
      <c r="M1112" s="33"/>
      <c r="Q1112" s="4"/>
      <c r="R1112" s="4"/>
      <c r="S1112" s="6"/>
      <c r="T1112" s="4"/>
      <c r="U1112" s="4"/>
    </row>
    <row r="1113">
      <c r="A1113" s="4"/>
      <c r="B1113" s="42"/>
      <c r="C1113" s="9"/>
      <c r="D1113" s="9"/>
      <c r="M1113" s="33"/>
      <c r="Q1113" s="4"/>
      <c r="R1113" s="4"/>
      <c r="S1113" s="6"/>
      <c r="T1113" s="4"/>
      <c r="U1113" s="4"/>
    </row>
    <row r="1114">
      <c r="A1114" s="4"/>
      <c r="B1114" s="42"/>
      <c r="C1114" s="9"/>
      <c r="D1114" s="9"/>
      <c r="M1114" s="33"/>
      <c r="Q1114" s="4"/>
      <c r="R1114" s="4"/>
      <c r="S1114" s="6"/>
      <c r="T1114" s="4"/>
      <c r="U1114" s="4"/>
    </row>
    <row r="1115">
      <c r="A1115" s="4"/>
      <c r="B1115" s="42"/>
      <c r="C1115" s="9"/>
      <c r="D1115" s="9"/>
      <c r="M1115" s="33"/>
      <c r="Q1115" s="4"/>
      <c r="R1115" s="4"/>
      <c r="S1115" s="6"/>
      <c r="T1115" s="4"/>
      <c r="U1115" s="4"/>
    </row>
    <row r="1116">
      <c r="A1116" s="4"/>
      <c r="B1116" s="42"/>
      <c r="C1116" s="9"/>
      <c r="D1116" s="9"/>
      <c r="M1116" s="33"/>
      <c r="Q1116" s="4"/>
      <c r="R1116" s="4"/>
      <c r="S1116" s="6"/>
      <c r="T1116" s="4"/>
      <c r="U1116" s="4"/>
    </row>
    <row r="1117">
      <c r="A1117" s="4"/>
      <c r="B1117" s="42"/>
      <c r="C1117" s="9"/>
      <c r="D1117" s="9"/>
      <c r="M1117" s="33"/>
      <c r="Q1117" s="4"/>
      <c r="R1117" s="4"/>
      <c r="S1117" s="6"/>
      <c r="T1117" s="4"/>
      <c r="U1117" s="4"/>
    </row>
    <row r="1118">
      <c r="A1118" s="4"/>
      <c r="B1118" s="42"/>
      <c r="C1118" s="9"/>
      <c r="D1118" s="9"/>
      <c r="M1118" s="33"/>
      <c r="Q1118" s="4"/>
      <c r="R1118" s="4"/>
      <c r="S1118" s="6"/>
      <c r="T1118" s="4"/>
      <c r="U1118" s="4"/>
    </row>
    <row r="1119">
      <c r="A1119" s="4"/>
      <c r="B1119" s="42"/>
      <c r="C1119" s="9"/>
      <c r="D1119" s="9"/>
      <c r="M1119" s="33"/>
      <c r="Q1119" s="4"/>
      <c r="R1119" s="4"/>
      <c r="S1119" s="6"/>
      <c r="T1119" s="4"/>
      <c r="U1119" s="4"/>
    </row>
    <row r="1120">
      <c r="A1120" s="4"/>
      <c r="B1120" s="42"/>
      <c r="C1120" s="9"/>
      <c r="D1120" s="9"/>
      <c r="M1120" s="33"/>
      <c r="Q1120" s="4"/>
      <c r="R1120" s="4"/>
      <c r="S1120" s="6"/>
      <c r="T1120" s="4"/>
      <c r="U1120" s="4"/>
    </row>
    <row r="1121">
      <c r="A1121" s="4"/>
      <c r="B1121" s="42"/>
      <c r="C1121" s="9"/>
      <c r="D1121" s="9"/>
      <c r="M1121" s="33"/>
      <c r="Q1121" s="4"/>
      <c r="R1121" s="4"/>
      <c r="S1121" s="6"/>
      <c r="T1121" s="4"/>
      <c r="U1121" s="4"/>
    </row>
    <row r="1122">
      <c r="A1122" s="4"/>
      <c r="B1122" s="42"/>
      <c r="C1122" s="9"/>
      <c r="D1122" s="9"/>
      <c r="M1122" s="33"/>
      <c r="Q1122" s="4"/>
      <c r="R1122" s="4"/>
      <c r="S1122" s="6"/>
      <c r="T1122" s="4"/>
      <c r="U1122" s="4"/>
    </row>
    <row r="1123">
      <c r="A1123" s="4"/>
      <c r="B1123" s="42"/>
      <c r="C1123" s="9"/>
      <c r="D1123" s="9"/>
      <c r="M1123" s="33"/>
      <c r="Q1123" s="4"/>
      <c r="R1123" s="4"/>
      <c r="S1123" s="6"/>
      <c r="T1123" s="4"/>
      <c r="U1123" s="4"/>
    </row>
    <row r="1124">
      <c r="A1124" s="4"/>
      <c r="B1124" s="42"/>
      <c r="C1124" s="9"/>
      <c r="D1124" s="9"/>
      <c r="M1124" s="33"/>
      <c r="Q1124" s="4"/>
      <c r="R1124" s="4"/>
      <c r="S1124" s="6"/>
      <c r="T1124" s="4"/>
      <c r="U1124" s="4"/>
    </row>
    <row r="1125">
      <c r="A1125" s="4"/>
      <c r="B1125" s="42"/>
      <c r="C1125" s="9"/>
      <c r="D1125" s="9"/>
      <c r="M1125" s="33"/>
      <c r="Q1125" s="4"/>
      <c r="R1125" s="4"/>
      <c r="S1125" s="6"/>
      <c r="T1125" s="4"/>
      <c r="U1125" s="4"/>
    </row>
    <row r="1126">
      <c r="A1126" s="4"/>
      <c r="B1126" s="42"/>
      <c r="C1126" s="9"/>
      <c r="D1126" s="9"/>
      <c r="M1126" s="33"/>
      <c r="Q1126" s="4"/>
      <c r="R1126" s="4"/>
      <c r="S1126" s="6"/>
      <c r="T1126" s="4"/>
      <c r="U1126" s="4"/>
    </row>
    <row r="1127">
      <c r="A1127" s="4"/>
      <c r="B1127" s="42"/>
      <c r="C1127" s="9"/>
      <c r="D1127" s="9"/>
      <c r="M1127" s="33"/>
      <c r="Q1127" s="4"/>
      <c r="R1127" s="4"/>
      <c r="S1127" s="6"/>
      <c r="T1127" s="4"/>
      <c r="U1127" s="4"/>
    </row>
    <row r="1128">
      <c r="A1128" s="4"/>
      <c r="B1128" s="42"/>
      <c r="C1128" s="9"/>
      <c r="D1128" s="9"/>
      <c r="M1128" s="33"/>
      <c r="Q1128" s="4"/>
      <c r="R1128" s="4"/>
      <c r="S1128" s="6"/>
      <c r="T1128" s="4"/>
      <c r="U1128" s="4"/>
    </row>
    <row r="1129">
      <c r="A1129" s="4"/>
      <c r="B1129" s="42"/>
      <c r="C1129" s="9"/>
      <c r="D1129" s="9"/>
      <c r="M1129" s="33"/>
      <c r="Q1129" s="4"/>
      <c r="R1129" s="4"/>
      <c r="S1129" s="6"/>
      <c r="T1129" s="4"/>
      <c r="U1129" s="4"/>
    </row>
    <row r="1130">
      <c r="A1130" s="4"/>
      <c r="B1130" s="42"/>
      <c r="C1130" s="9"/>
      <c r="D1130" s="9"/>
      <c r="M1130" s="33"/>
      <c r="Q1130" s="4"/>
      <c r="R1130" s="4"/>
      <c r="S1130" s="6"/>
      <c r="T1130" s="4"/>
      <c r="U1130" s="4"/>
    </row>
    <row r="1131">
      <c r="A1131" s="4"/>
      <c r="B1131" s="42"/>
      <c r="C1131" s="9"/>
      <c r="D1131" s="9"/>
      <c r="M1131" s="33"/>
      <c r="Q1131" s="4"/>
      <c r="R1131" s="4"/>
      <c r="S1131" s="6"/>
      <c r="T1131" s="4"/>
      <c r="U1131" s="4"/>
    </row>
    <row r="1132">
      <c r="A1132" s="4"/>
      <c r="B1132" s="42"/>
      <c r="C1132" s="9"/>
      <c r="D1132" s="9"/>
      <c r="M1132" s="33"/>
      <c r="Q1132" s="4"/>
      <c r="R1132" s="4"/>
      <c r="S1132" s="6"/>
      <c r="T1132" s="4"/>
      <c r="U1132" s="4"/>
    </row>
    <row r="1133">
      <c r="A1133" s="4"/>
      <c r="B1133" s="42"/>
      <c r="C1133" s="9"/>
      <c r="D1133" s="9"/>
      <c r="M1133" s="33"/>
      <c r="Q1133" s="4"/>
      <c r="R1133" s="4"/>
      <c r="S1133" s="6"/>
      <c r="T1133" s="4"/>
      <c r="U1133" s="4"/>
    </row>
    <row r="1134">
      <c r="A1134" s="4"/>
      <c r="B1134" s="42"/>
      <c r="C1134" s="9"/>
      <c r="D1134" s="9"/>
      <c r="M1134" s="33"/>
      <c r="Q1134" s="4"/>
      <c r="R1134" s="4"/>
      <c r="S1134" s="6"/>
      <c r="T1134" s="4"/>
      <c r="U1134" s="4"/>
    </row>
    <row r="1135">
      <c r="A1135" s="4"/>
      <c r="B1135" s="42"/>
      <c r="C1135" s="9"/>
      <c r="D1135" s="9"/>
      <c r="M1135" s="33"/>
      <c r="Q1135" s="4"/>
      <c r="R1135" s="4"/>
      <c r="S1135" s="6"/>
      <c r="T1135" s="4"/>
      <c r="U1135" s="4"/>
    </row>
    <row r="1136">
      <c r="A1136" s="4"/>
      <c r="B1136" s="42"/>
      <c r="C1136" s="9"/>
      <c r="D1136" s="9"/>
      <c r="M1136" s="33"/>
      <c r="Q1136" s="4"/>
      <c r="R1136" s="4"/>
      <c r="S1136" s="6"/>
      <c r="T1136" s="4"/>
      <c r="U1136" s="4"/>
    </row>
    <row r="1137">
      <c r="A1137" s="4"/>
      <c r="B1137" s="42"/>
      <c r="C1137" s="9"/>
      <c r="D1137" s="9"/>
      <c r="M1137" s="33"/>
      <c r="Q1137" s="4"/>
      <c r="R1137" s="4"/>
      <c r="S1137" s="6"/>
      <c r="T1137" s="4"/>
      <c r="U1137" s="4"/>
    </row>
    <row r="1138">
      <c r="A1138" s="4"/>
      <c r="B1138" s="42"/>
      <c r="C1138" s="9"/>
      <c r="D1138" s="9"/>
      <c r="M1138" s="33"/>
      <c r="Q1138" s="4"/>
      <c r="R1138" s="4"/>
      <c r="S1138" s="6"/>
      <c r="T1138" s="4"/>
      <c r="U1138" s="4"/>
    </row>
    <row r="1139">
      <c r="A1139" s="4"/>
      <c r="B1139" s="42"/>
      <c r="C1139" s="9"/>
      <c r="D1139" s="9"/>
      <c r="M1139" s="33"/>
      <c r="Q1139" s="4"/>
      <c r="R1139" s="4"/>
      <c r="S1139" s="6"/>
      <c r="T1139" s="4"/>
      <c r="U1139" s="4"/>
    </row>
    <row r="1140">
      <c r="A1140" s="4"/>
      <c r="B1140" s="42"/>
      <c r="C1140" s="9"/>
      <c r="D1140" s="9"/>
      <c r="M1140" s="33"/>
      <c r="Q1140" s="4"/>
      <c r="R1140" s="4"/>
      <c r="S1140" s="6"/>
      <c r="T1140" s="4"/>
      <c r="U1140" s="4"/>
    </row>
    <row r="1141">
      <c r="A1141" s="4"/>
      <c r="B1141" s="42"/>
      <c r="C1141" s="9"/>
      <c r="D1141" s="9"/>
      <c r="M1141" s="33"/>
      <c r="Q1141" s="4"/>
      <c r="R1141" s="4"/>
      <c r="S1141" s="6"/>
      <c r="T1141" s="4"/>
      <c r="U1141" s="4"/>
    </row>
    <row r="1142">
      <c r="A1142" s="4"/>
      <c r="B1142" s="42"/>
      <c r="C1142" s="9"/>
      <c r="D1142" s="9"/>
      <c r="M1142" s="33"/>
      <c r="Q1142" s="4"/>
      <c r="R1142" s="4"/>
      <c r="S1142" s="6"/>
      <c r="T1142" s="4"/>
      <c r="U1142" s="4"/>
    </row>
    <row r="1143">
      <c r="A1143" s="4"/>
      <c r="B1143" s="42"/>
      <c r="C1143" s="9"/>
      <c r="D1143" s="9"/>
      <c r="M1143" s="33"/>
      <c r="Q1143" s="4"/>
      <c r="R1143" s="4"/>
      <c r="S1143" s="6"/>
      <c r="T1143" s="4"/>
      <c r="U1143" s="4"/>
    </row>
    <row r="1144">
      <c r="A1144" s="4"/>
      <c r="B1144" s="42"/>
      <c r="C1144" s="9"/>
      <c r="D1144" s="9"/>
      <c r="M1144" s="33"/>
      <c r="Q1144" s="4"/>
      <c r="R1144" s="4"/>
      <c r="S1144" s="6"/>
      <c r="T1144" s="4"/>
      <c r="U1144" s="4"/>
    </row>
    <row r="1145">
      <c r="A1145" s="4"/>
      <c r="B1145" s="42"/>
      <c r="C1145" s="9"/>
      <c r="D1145" s="9"/>
      <c r="M1145" s="33"/>
      <c r="Q1145" s="4"/>
      <c r="R1145" s="4"/>
      <c r="S1145" s="6"/>
      <c r="T1145" s="4"/>
      <c r="U1145" s="4"/>
    </row>
    <row r="1146">
      <c r="A1146" s="4"/>
      <c r="B1146" s="42"/>
      <c r="C1146" s="9"/>
      <c r="D1146" s="9"/>
      <c r="M1146" s="33"/>
      <c r="Q1146" s="4"/>
      <c r="R1146" s="4"/>
      <c r="S1146" s="6"/>
      <c r="T1146" s="4"/>
      <c r="U1146" s="4"/>
    </row>
    <row r="1147">
      <c r="A1147" s="4"/>
      <c r="B1147" s="42"/>
      <c r="C1147" s="9"/>
      <c r="D1147" s="9"/>
      <c r="M1147" s="33"/>
      <c r="Q1147" s="4"/>
      <c r="R1147" s="4"/>
      <c r="S1147" s="6"/>
      <c r="T1147" s="4"/>
      <c r="U1147" s="4"/>
    </row>
    <row r="1148">
      <c r="A1148" s="4"/>
      <c r="B1148" s="42"/>
      <c r="C1148" s="9"/>
      <c r="D1148" s="9"/>
      <c r="M1148" s="33"/>
      <c r="Q1148" s="4"/>
      <c r="R1148" s="4"/>
      <c r="S1148" s="6"/>
      <c r="T1148" s="4"/>
      <c r="U1148" s="4"/>
    </row>
    <row r="1149">
      <c r="A1149" s="4"/>
      <c r="B1149" s="42"/>
      <c r="C1149" s="9"/>
      <c r="D1149" s="9"/>
      <c r="M1149" s="33"/>
      <c r="Q1149" s="4"/>
      <c r="R1149" s="4"/>
      <c r="S1149" s="6"/>
      <c r="T1149" s="4"/>
      <c r="U1149" s="4"/>
    </row>
    <row r="1150">
      <c r="A1150" s="4"/>
      <c r="B1150" s="42"/>
      <c r="C1150" s="9"/>
      <c r="D1150" s="9"/>
      <c r="M1150" s="33"/>
      <c r="Q1150" s="4"/>
      <c r="R1150" s="4"/>
      <c r="S1150" s="6"/>
      <c r="T1150" s="4"/>
      <c r="U1150" s="4"/>
    </row>
    <row r="1151">
      <c r="A1151" s="4"/>
      <c r="B1151" s="42"/>
      <c r="C1151" s="9"/>
      <c r="D1151" s="9"/>
      <c r="M1151" s="33"/>
      <c r="Q1151" s="4"/>
      <c r="R1151" s="4"/>
      <c r="S1151" s="6"/>
      <c r="T1151" s="4"/>
      <c r="U1151" s="4"/>
    </row>
    <row r="1152">
      <c r="A1152" s="4"/>
      <c r="B1152" s="42"/>
      <c r="C1152" s="9"/>
      <c r="D1152" s="9"/>
      <c r="M1152" s="33"/>
      <c r="Q1152" s="4"/>
      <c r="R1152" s="4"/>
      <c r="S1152" s="6"/>
      <c r="T1152" s="4"/>
      <c r="U1152" s="4"/>
    </row>
    <row r="1153">
      <c r="A1153" s="4"/>
      <c r="B1153" s="42"/>
      <c r="C1153" s="9"/>
      <c r="D1153" s="9"/>
      <c r="M1153" s="33"/>
      <c r="Q1153" s="4"/>
      <c r="R1153" s="4"/>
      <c r="S1153" s="6"/>
      <c r="T1153" s="4"/>
      <c r="U1153" s="4"/>
    </row>
    <row r="1154">
      <c r="A1154" s="4"/>
      <c r="B1154" s="42"/>
      <c r="C1154" s="9"/>
      <c r="D1154" s="9"/>
      <c r="M1154" s="33"/>
      <c r="Q1154" s="4"/>
      <c r="R1154" s="4"/>
      <c r="S1154" s="6"/>
      <c r="T1154" s="4"/>
      <c r="U1154" s="4"/>
    </row>
    <row r="1155">
      <c r="A1155" s="4"/>
      <c r="B1155" s="42"/>
      <c r="C1155" s="9"/>
      <c r="D1155" s="9"/>
      <c r="M1155" s="33"/>
      <c r="Q1155" s="4"/>
      <c r="R1155" s="4"/>
      <c r="S1155" s="6"/>
      <c r="T1155" s="4"/>
      <c r="U1155" s="4"/>
    </row>
    <row r="1156">
      <c r="A1156" s="4"/>
      <c r="B1156" s="42"/>
      <c r="C1156" s="9"/>
      <c r="D1156" s="9"/>
      <c r="M1156" s="33"/>
      <c r="Q1156" s="4"/>
      <c r="R1156" s="4"/>
      <c r="S1156" s="6"/>
      <c r="T1156" s="4"/>
      <c r="U1156" s="4"/>
    </row>
    <row r="1157">
      <c r="A1157" s="4"/>
      <c r="B1157" s="42"/>
      <c r="C1157" s="9"/>
      <c r="D1157" s="9"/>
      <c r="M1157" s="33"/>
      <c r="Q1157" s="4"/>
      <c r="R1157" s="4"/>
      <c r="S1157" s="6"/>
      <c r="T1157" s="4"/>
      <c r="U1157" s="4"/>
    </row>
    <row r="1158">
      <c r="A1158" s="4"/>
      <c r="B1158" s="42"/>
      <c r="C1158" s="9"/>
      <c r="D1158" s="9"/>
      <c r="M1158" s="33"/>
      <c r="Q1158" s="4"/>
      <c r="R1158" s="4"/>
      <c r="S1158" s="6"/>
      <c r="T1158" s="4"/>
      <c r="U1158" s="4"/>
    </row>
    <row r="1159">
      <c r="A1159" s="4"/>
      <c r="B1159" s="42"/>
      <c r="C1159" s="9"/>
      <c r="D1159" s="9"/>
      <c r="M1159" s="33"/>
      <c r="Q1159" s="4"/>
      <c r="R1159" s="4"/>
      <c r="S1159" s="6"/>
      <c r="T1159" s="4"/>
      <c r="U1159" s="4"/>
    </row>
    <row r="1160">
      <c r="A1160" s="4"/>
      <c r="B1160" s="42"/>
      <c r="C1160" s="9"/>
      <c r="D1160" s="9"/>
      <c r="M1160" s="33"/>
      <c r="Q1160" s="4"/>
      <c r="R1160" s="4"/>
      <c r="S1160" s="6"/>
      <c r="T1160" s="4"/>
      <c r="U1160" s="4"/>
    </row>
    <row r="1161">
      <c r="A1161" s="4"/>
      <c r="B1161" s="42"/>
      <c r="C1161" s="9"/>
      <c r="D1161" s="9"/>
      <c r="M1161" s="33"/>
      <c r="Q1161" s="4"/>
      <c r="R1161" s="4"/>
      <c r="S1161" s="6"/>
      <c r="T1161" s="4"/>
      <c r="U1161" s="4"/>
    </row>
    <row r="1162">
      <c r="A1162" s="4"/>
      <c r="B1162" s="42"/>
      <c r="C1162" s="9"/>
      <c r="D1162" s="9"/>
      <c r="M1162" s="33"/>
      <c r="Q1162" s="4"/>
      <c r="R1162" s="4"/>
      <c r="S1162" s="6"/>
      <c r="T1162" s="4"/>
      <c r="U1162" s="4"/>
    </row>
    <row r="1163">
      <c r="A1163" s="4"/>
      <c r="B1163" s="42"/>
      <c r="C1163" s="9"/>
      <c r="D1163" s="9"/>
      <c r="M1163" s="33"/>
      <c r="Q1163" s="4"/>
      <c r="R1163" s="4"/>
      <c r="S1163" s="6"/>
      <c r="T1163" s="4"/>
      <c r="U1163" s="4"/>
    </row>
    <row r="1164">
      <c r="A1164" s="4"/>
      <c r="B1164" s="42"/>
      <c r="C1164" s="9"/>
      <c r="D1164" s="9"/>
      <c r="M1164" s="33"/>
      <c r="Q1164" s="4"/>
      <c r="R1164" s="4"/>
      <c r="S1164" s="6"/>
      <c r="T1164" s="4"/>
      <c r="U1164" s="4"/>
    </row>
    <row r="1165">
      <c r="A1165" s="4"/>
      <c r="B1165" s="42"/>
      <c r="C1165" s="9"/>
      <c r="D1165" s="9"/>
      <c r="M1165" s="33"/>
      <c r="Q1165" s="4"/>
      <c r="R1165" s="4"/>
      <c r="S1165" s="6"/>
      <c r="T1165" s="4"/>
      <c r="U1165" s="4"/>
    </row>
    <row r="1166">
      <c r="A1166" s="4"/>
      <c r="B1166" s="42"/>
      <c r="C1166" s="9"/>
      <c r="D1166" s="9"/>
      <c r="M1166" s="33"/>
      <c r="Q1166" s="4"/>
      <c r="R1166" s="4"/>
      <c r="S1166" s="6"/>
      <c r="T1166" s="4"/>
      <c r="U1166" s="4"/>
    </row>
    <row r="1167">
      <c r="A1167" s="4"/>
      <c r="B1167" s="42"/>
      <c r="C1167" s="9"/>
      <c r="D1167" s="9"/>
      <c r="M1167" s="33"/>
      <c r="Q1167" s="4"/>
      <c r="R1167" s="4"/>
      <c r="S1167" s="6"/>
      <c r="T1167" s="4"/>
      <c r="U1167" s="4"/>
    </row>
    <row r="1168">
      <c r="A1168" s="4"/>
      <c r="B1168" s="42"/>
      <c r="C1168" s="9"/>
      <c r="D1168" s="9"/>
      <c r="M1168" s="33"/>
      <c r="Q1168" s="4"/>
      <c r="R1168" s="4"/>
      <c r="S1168" s="6"/>
      <c r="T1168" s="4"/>
      <c r="U1168" s="4"/>
    </row>
    <row r="1169">
      <c r="A1169" s="4"/>
      <c r="B1169" s="42"/>
      <c r="C1169" s="9"/>
      <c r="D1169" s="9"/>
      <c r="M1169" s="33"/>
      <c r="Q1169" s="4"/>
      <c r="R1169" s="4"/>
      <c r="S1169" s="6"/>
      <c r="T1169" s="4"/>
      <c r="U1169" s="4"/>
    </row>
    <row r="1170">
      <c r="A1170" s="4"/>
      <c r="B1170" s="42"/>
      <c r="C1170" s="9"/>
      <c r="D1170" s="9"/>
      <c r="M1170" s="33"/>
      <c r="Q1170" s="4"/>
      <c r="R1170" s="4"/>
      <c r="S1170" s="6"/>
      <c r="T1170" s="4"/>
      <c r="U1170" s="4"/>
    </row>
    <row r="1171">
      <c r="A1171" s="4"/>
      <c r="B1171" s="42"/>
      <c r="C1171" s="9"/>
      <c r="D1171" s="9"/>
      <c r="M1171" s="33"/>
      <c r="Q1171" s="4"/>
      <c r="R1171" s="4"/>
      <c r="S1171" s="6"/>
      <c r="T1171" s="4"/>
      <c r="U1171" s="4"/>
    </row>
    <row r="1172">
      <c r="A1172" s="4"/>
      <c r="B1172" s="42"/>
      <c r="C1172" s="9"/>
      <c r="D1172" s="9"/>
      <c r="M1172" s="33"/>
      <c r="Q1172" s="4"/>
      <c r="R1172" s="4"/>
      <c r="S1172" s="6"/>
      <c r="T1172" s="4"/>
      <c r="U1172" s="4"/>
    </row>
    <row r="1173">
      <c r="A1173" s="4"/>
      <c r="B1173" s="42"/>
      <c r="C1173" s="9"/>
      <c r="D1173" s="9"/>
      <c r="M1173" s="33"/>
      <c r="Q1173" s="4"/>
      <c r="R1173" s="4"/>
      <c r="S1173" s="6"/>
      <c r="T1173" s="4"/>
      <c r="U1173" s="4"/>
    </row>
    <row r="1174">
      <c r="A1174" s="4"/>
      <c r="B1174" s="42"/>
      <c r="C1174" s="9"/>
      <c r="D1174" s="9"/>
      <c r="M1174" s="33"/>
      <c r="Q1174" s="4"/>
      <c r="R1174" s="4"/>
      <c r="S1174" s="6"/>
      <c r="T1174" s="4"/>
      <c r="U1174" s="4"/>
    </row>
    <row r="1175">
      <c r="A1175" s="4"/>
      <c r="B1175" s="42"/>
      <c r="C1175" s="9"/>
      <c r="D1175" s="9"/>
      <c r="M1175" s="33"/>
      <c r="Q1175" s="4"/>
      <c r="R1175" s="4"/>
      <c r="S1175" s="6"/>
      <c r="T1175" s="4"/>
      <c r="U1175" s="4"/>
    </row>
    <row r="1176">
      <c r="A1176" s="4"/>
      <c r="B1176" s="42"/>
      <c r="C1176" s="9"/>
      <c r="D1176" s="9"/>
      <c r="M1176" s="33"/>
      <c r="Q1176" s="4"/>
      <c r="R1176" s="4"/>
      <c r="S1176" s="6"/>
      <c r="T1176" s="4"/>
      <c r="U1176" s="4"/>
    </row>
    <row r="1177">
      <c r="A1177" s="4"/>
      <c r="B1177" s="42"/>
      <c r="C1177" s="9"/>
      <c r="D1177" s="9"/>
      <c r="M1177" s="33"/>
      <c r="Q1177" s="4"/>
      <c r="R1177" s="4"/>
      <c r="S1177" s="6"/>
      <c r="T1177" s="4"/>
      <c r="U1177" s="4"/>
    </row>
    <row r="1178">
      <c r="A1178" s="4"/>
      <c r="B1178" s="42"/>
      <c r="C1178" s="9"/>
      <c r="D1178" s="9"/>
      <c r="M1178" s="33"/>
      <c r="Q1178" s="4"/>
      <c r="R1178" s="4"/>
      <c r="S1178" s="6"/>
      <c r="T1178" s="4"/>
      <c r="U1178" s="4"/>
    </row>
    <row r="1179">
      <c r="A1179" s="4"/>
      <c r="B1179" s="42"/>
      <c r="C1179" s="9"/>
      <c r="D1179" s="9"/>
      <c r="M1179" s="33"/>
      <c r="Q1179" s="4"/>
      <c r="R1179" s="4"/>
      <c r="S1179" s="6"/>
      <c r="T1179" s="4"/>
      <c r="U1179" s="4"/>
    </row>
    <row r="1180">
      <c r="A1180" s="4"/>
      <c r="B1180" s="42"/>
      <c r="C1180" s="9"/>
      <c r="D1180" s="9"/>
      <c r="M1180" s="33"/>
      <c r="Q1180" s="4"/>
      <c r="R1180" s="4"/>
      <c r="S1180" s="6"/>
      <c r="T1180" s="4"/>
      <c r="U1180" s="4"/>
    </row>
    <row r="1181">
      <c r="A1181" s="4"/>
      <c r="B1181" s="42"/>
      <c r="C1181" s="9"/>
      <c r="D1181" s="9"/>
      <c r="M1181" s="33"/>
      <c r="Q1181" s="4"/>
      <c r="R1181" s="4"/>
      <c r="S1181" s="6"/>
      <c r="T1181" s="4"/>
      <c r="U1181" s="4"/>
    </row>
    <row r="1182">
      <c r="A1182" s="4"/>
      <c r="B1182" s="42"/>
      <c r="C1182" s="9"/>
      <c r="D1182" s="9"/>
      <c r="M1182" s="33"/>
      <c r="Q1182" s="4"/>
      <c r="R1182" s="4"/>
      <c r="S1182" s="6"/>
      <c r="T1182" s="4"/>
      <c r="U1182" s="4"/>
    </row>
    <row r="1183">
      <c r="A1183" s="4"/>
      <c r="B1183" s="42"/>
      <c r="C1183" s="9"/>
      <c r="D1183" s="9"/>
      <c r="M1183" s="33"/>
      <c r="Q1183" s="4"/>
      <c r="R1183" s="4"/>
      <c r="S1183" s="6"/>
      <c r="T1183" s="4"/>
      <c r="U1183" s="4"/>
    </row>
    <row r="1184">
      <c r="A1184" s="4"/>
      <c r="B1184" s="42"/>
      <c r="C1184" s="9"/>
      <c r="D1184" s="9"/>
      <c r="M1184" s="33"/>
      <c r="Q1184" s="4"/>
      <c r="R1184" s="4"/>
      <c r="S1184" s="6"/>
      <c r="T1184" s="4"/>
      <c r="U1184" s="4"/>
    </row>
    <row r="1185">
      <c r="A1185" s="4"/>
      <c r="B1185" s="42"/>
      <c r="C1185" s="9"/>
      <c r="D1185" s="9"/>
      <c r="M1185" s="33"/>
      <c r="Q1185" s="4"/>
      <c r="R1185" s="4"/>
      <c r="S1185" s="6"/>
      <c r="T1185" s="4"/>
      <c r="U1185" s="4"/>
    </row>
    <row r="1186">
      <c r="A1186" s="4"/>
      <c r="B1186" s="42"/>
      <c r="C1186" s="9"/>
      <c r="D1186" s="9"/>
      <c r="M1186" s="33"/>
      <c r="Q1186" s="4"/>
      <c r="R1186" s="4"/>
      <c r="S1186" s="6"/>
      <c r="T1186" s="4"/>
      <c r="U1186" s="4"/>
    </row>
    <row r="1187">
      <c r="A1187" s="4"/>
      <c r="B1187" s="42"/>
      <c r="C1187" s="9"/>
      <c r="D1187" s="9"/>
      <c r="M1187" s="33"/>
      <c r="Q1187" s="4"/>
      <c r="R1187" s="4"/>
      <c r="S1187" s="6"/>
      <c r="T1187" s="4"/>
      <c r="U1187" s="4"/>
    </row>
    <row r="1188">
      <c r="A1188" s="4"/>
      <c r="B1188" s="42"/>
      <c r="C1188" s="9"/>
      <c r="D1188" s="9"/>
      <c r="M1188" s="33"/>
      <c r="Q1188" s="4"/>
      <c r="R1188" s="4"/>
      <c r="S1188" s="6"/>
      <c r="T1188" s="4"/>
      <c r="U1188" s="4"/>
    </row>
    <row r="1189">
      <c r="A1189" s="4"/>
      <c r="B1189" s="42"/>
      <c r="C1189" s="9"/>
      <c r="D1189" s="9"/>
      <c r="M1189" s="33"/>
      <c r="Q1189" s="4"/>
      <c r="R1189" s="4"/>
      <c r="S1189" s="6"/>
      <c r="T1189" s="4"/>
      <c r="U1189" s="4"/>
    </row>
    <row r="1190">
      <c r="A1190" s="4"/>
      <c r="B1190" s="42"/>
      <c r="C1190" s="9"/>
      <c r="D1190" s="9"/>
      <c r="M1190" s="33"/>
      <c r="Q1190" s="4"/>
      <c r="R1190" s="4"/>
      <c r="S1190" s="6"/>
      <c r="T1190" s="4"/>
      <c r="U1190" s="4"/>
    </row>
    <row r="1191">
      <c r="A1191" s="4"/>
      <c r="B1191" s="42"/>
      <c r="C1191" s="9"/>
      <c r="D1191" s="9"/>
      <c r="M1191" s="33"/>
      <c r="Q1191" s="4"/>
      <c r="R1191" s="4"/>
      <c r="S1191" s="6"/>
      <c r="T1191" s="4"/>
      <c r="U1191" s="4"/>
    </row>
    <row r="1192">
      <c r="A1192" s="4"/>
      <c r="B1192" s="42"/>
      <c r="C1192" s="9"/>
      <c r="D1192" s="9"/>
      <c r="M1192" s="33"/>
      <c r="Q1192" s="4"/>
      <c r="R1192" s="4"/>
      <c r="S1192" s="6"/>
      <c r="T1192" s="4"/>
      <c r="U1192" s="4"/>
    </row>
    <row r="1193">
      <c r="A1193" s="4"/>
      <c r="B1193" s="42"/>
      <c r="C1193" s="9"/>
      <c r="D1193" s="9"/>
      <c r="M1193" s="33"/>
      <c r="Q1193" s="4"/>
      <c r="R1193" s="4"/>
      <c r="S1193" s="6"/>
      <c r="T1193" s="4"/>
      <c r="U1193" s="4"/>
    </row>
    <row r="1194">
      <c r="A1194" s="4"/>
      <c r="B1194" s="42"/>
      <c r="C1194" s="9"/>
      <c r="D1194" s="9"/>
      <c r="M1194" s="33"/>
      <c r="Q1194" s="4"/>
      <c r="R1194" s="4"/>
      <c r="S1194" s="6"/>
      <c r="T1194" s="4"/>
      <c r="U1194" s="4"/>
    </row>
    <row r="1195">
      <c r="A1195" s="4"/>
      <c r="B1195" s="42"/>
      <c r="C1195" s="9"/>
      <c r="D1195" s="9"/>
      <c r="M1195" s="33"/>
      <c r="Q1195" s="4"/>
      <c r="R1195" s="4"/>
      <c r="S1195" s="6"/>
      <c r="T1195" s="4"/>
      <c r="U1195" s="4"/>
    </row>
    <row r="1196">
      <c r="A1196" s="4"/>
      <c r="B1196" s="42"/>
      <c r="C1196" s="9"/>
      <c r="D1196" s="9"/>
      <c r="M1196" s="33"/>
      <c r="Q1196" s="4"/>
      <c r="R1196" s="4"/>
      <c r="S1196" s="6"/>
      <c r="T1196" s="4"/>
      <c r="U1196" s="4"/>
    </row>
    <row r="1197">
      <c r="A1197" s="4"/>
      <c r="B1197" s="42"/>
      <c r="C1197" s="9"/>
      <c r="D1197" s="9"/>
      <c r="M1197" s="33"/>
      <c r="Q1197" s="4"/>
      <c r="R1197" s="4"/>
      <c r="S1197" s="6"/>
      <c r="T1197" s="4"/>
      <c r="U1197" s="4"/>
    </row>
    <row r="1198">
      <c r="A1198" s="4"/>
      <c r="B1198" s="42"/>
      <c r="C1198" s="9"/>
      <c r="D1198" s="9"/>
      <c r="M1198" s="33"/>
      <c r="Q1198" s="4"/>
      <c r="R1198" s="4"/>
      <c r="S1198" s="6"/>
      <c r="T1198" s="4"/>
      <c r="U1198" s="4"/>
    </row>
    <row r="1199">
      <c r="A1199" s="4"/>
      <c r="B1199" s="42"/>
      <c r="C1199" s="9"/>
      <c r="D1199" s="9"/>
      <c r="M1199" s="33"/>
      <c r="Q1199" s="4"/>
      <c r="R1199" s="4"/>
      <c r="S1199" s="6"/>
      <c r="T1199" s="4"/>
      <c r="U1199" s="4"/>
    </row>
    <row r="1200">
      <c r="A1200" s="4"/>
      <c r="B1200" s="42"/>
      <c r="C1200" s="9"/>
      <c r="D1200" s="9"/>
      <c r="M1200" s="33"/>
      <c r="Q1200" s="4"/>
      <c r="R1200" s="4"/>
      <c r="S1200" s="6"/>
      <c r="T1200" s="4"/>
      <c r="U1200" s="4"/>
    </row>
    <row r="1201">
      <c r="A1201" s="4"/>
      <c r="B1201" s="42"/>
      <c r="C1201" s="9"/>
      <c r="D1201" s="9"/>
      <c r="M1201" s="33"/>
      <c r="Q1201" s="4"/>
      <c r="R1201" s="4"/>
      <c r="S1201" s="6"/>
      <c r="T1201" s="4"/>
      <c r="U1201" s="4"/>
    </row>
    <row r="1202">
      <c r="A1202" s="4"/>
      <c r="B1202" s="42"/>
      <c r="C1202" s="9"/>
      <c r="D1202" s="9"/>
      <c r="M1202" s="33"/>
      <c r="Q1202" s="4"/>
      <c r="R1202" s="4"/>
      <c r="S1202" s="6"/>
      <c r="T1202" s="4"/>
      <c r="U1202" s="4"/>
    </row>
    <row r="1203">
      <c r="A1203" s="4"/>
      <c r="B1203" s="42"/>
      <c r="C1203" s="9"/>
      <c r="D1203" s="9"/>
      <c r="M1203" s="33"/>
      <c r="Q1203" s="4"/>
      <c r="R1203" s="4"/>
      <c r="S1203" s="6"/>
      <c r="T1203" s="4"/>
      <c r="U1203" s="4"/>
    </row>
    <row r="1204">
      <c r="A1204" s="4"/>
      <c r="B1204" s="42"/>
      <c r="C1204" s="9"/>
      <c r="D1204" s="9"/>
      <c r="M1204" s="33"/>
      <c r="Q1204" s="4"/>
      <c r="R1204" s="4"/>
      <c r="S1204" s="6"/>
      <c r="T1204" s="4"/>
      <c r="U1204" s="4"/>
    </row>
    <row r="1205">
      <c r="A1205" s="4"/>
      <c r="B1205" s="42"/>
      <c r="C1205" s="9"/>
      <c r="D1205" s="9"/>
      <c r="M1205" s="33"/>
      <c r="Q1205" s="4"/>
      <c r="R1205" s="4"/>
      <c r="S1205" s="6"/>
      <c r="T1205" s="4"/>
      <c r="U1205" s="4"/>
    </row>
    <row r="1206">
      <c r="A1206" s="4"/>
      <c r="B1206" s="42"/>
      <c r="C1206" s="9"/>
      <c r="D1206" s="9"/>
      <c r="M1206" s="33"/>
      <c r="Q1206" s="4"/>
      <c r="R1206" s="4"/>
      <c r="S1206" s="6"/>
      <c r="T1206" s="4"/>
      <c r="U1206" s="4"/>
    </row>
    <row r="1207">
      <c r="A1207" s="4"/>
      <c r="B1207" s="42"/>
      <c r="C1207" s="9"/>
      <c r="D1207" s="9"/>
      <c r="M1207" s="33"/>
      <c r="Q1207" s="4"/>
      <c r="R1207" s="4"/>
      <c r="S1207" s="6"/>
      <c r="T1207" s="4"/>
      <c r="U1207" s="4"/>
    </row>
    <row r="1208">
      <c r="A1208" s="4"/>
      <c r="B1208" s="42"/>
      <c r="C1208" s="9"/>
      <c r="D1208" s="9"/>
      <c r="M1208" s="33"/>
      <c r="Q1208" s="4"/>
      <c r="R1208" s="4"/>
      <c r="S1208" s="6"/>
      <c r="T1208" s="4"/>
      <c r="U1208" s="4"/>
    </row>
    <row r="1209">
      <c r="A1209" s="4"/>
      <c r="B1209" s="42"/>
      <c r="C1209" s="9"/>
      <c r="D1209" s="9"/>
      <c r="M1209" s="33"/>
      <c r="Q1209" s="4"/>
      <c r="R1209" s="4"/>
      <c r="S1209" s="6"/>
      <c r="T1209" s="4"/>
      <c r="U1209" s="4"/>
    </row>
    <row r="1210">
      <c r="A1210" s="4"/>
      <c r="B1210" s="42"/>
      <c r="C1210" s="9"/>
      <c r="D1210" s="9"/>
      <c r="M1210" s="33"/>
      <c r="Q1210" s="4"/>
      <c r="R1210" s="4"/>
      <c r="S1210" s="6"/>
      <c r="T1210" s="4"/>
      <c r="U1210" s="4"/>
    </row>
    <row r="1211">
      <c r="A1211" s="4"/>
      <c r="B1211" s="42"/>
      <c r="C1211" s="9"/>
      <c r="D1211" s="9"/>
      <c r="M1211" s="33"/>
      <c r="Q1211" s="4"/>
      <c r="R1211" s="4"/>
      <c r="S1211" s="6"/>
      <c r="T1211" s="4"/>
      <c r="U1211" s="4"/>
    </row>
    <row r="1212">
      <c r="A1212" s="4"/>
      <c r="B1212" s="42"/>
      <c r="C1212" s="9"/>
      <c r="D1212" s="9"/>
      <c r="M1212" s="33"/>
      <c r="Q1212" s="4"/>
      <c r="R1212" s="4"/>
      <c r="S1212" s="6"/>
      <c r="T1212" s="4"/>
      <c r="U1212" s="4"/>
    </row>
    <row r="1213">
      <c r="A1213" s="4"/>
      <c r="B1213" s="42"/>
      <c r="C1213" s="9"/>
      <c r="D1213" s="9"/>
      <c r="M1213" s="33"/>
      <c r="Q1213" s="4"/>
      <c r="R1213" s="4"/>
      <c r="S1213" s="6"/>
      <c r="T1213" s="4"/>
      <c r="U1213" s="4"/>
    </row>
    <row r="1214">
      <c r="A1214" s="4"/>
      <c r="B1214" s="42"/>
      <c r="C1214" s="9"/>
      <c r="D1214" s="9"/>
      <c r="M1214" s="33"/>
      <c r="Q1214" s="4"/>
      <c r="R1214" s="4"/>
      <c r="S1214" s="6"/>
      <c r="T1214" s="4"/>
      <c r="U1214" s="4"/>
    </row>
    <row r="1215">
      <c r="A1215" s="4"/>
      <c r="B1215" s="42"/>
      <c r="C1215" s="9"/>
      <c r="D1215" s="9"/>
      <c r="M1215" s="33"/>
      <c r="Q1215" s="4"/>
      <c r="R1215" s="4"/>
      <c r="S1215" s="6"/>
      <c r="T1215" s="4"/>
      <c r="U1215" s="4"/>
    </row>
    <row r="1216">
      <c r="A1216" s="4"/>
      <c r="B1216" s="42"/>
      <c r="C1216" s="9"/>
      <c r="D1216" s="9"/>
      <c r="M1216" s="33"/>
      <c r="Q1216" s="4"/>
      <c r="R1216" s="4"/>
      <c r="S1216" s="6"/>
      <c r="T1216" s="4"/>
      <c r="U1216" s="4"/>
    </row>
    <row r="1217">
      <c r="A1217" s="4"/>
      <c r="B1217" s="42"/>
      <c r="C1217" s="9"/>
      <c r="D1217" s="9"/>
      <c r="M1217" s="33"/>
      <c r="Q1217" s="4"/>
      <c r="R1217" s="4"/>
      <c r="S1217" s="6"/>
      <c r="T1217" s="4"/>
      <c r="U1217" s="4"/>
    </row>
    <row r="1218">
      <c r="A1218" s="4"/>
      <c r="B1218" s="42"/>
      <c r="C1218" s="9"/>
      <c r="D1218" s="9"/>
      <c r="M1218" s="33"/>
      <c r="Q1218" s="4"/>
      <c r="R1218" s="4"/>
      <c r="S1218" s="6"/>
      <c r="T1218" s="4"/>
      <c r="U1218" s="4"/>
    </row>
    <row r="1219">
      <c r="A1219" s="4"/>
      <c r="B1219" s="42"/>
      <c r="C1219" s="9"/>
      <c r="D1219" s="9"/>
      <c r="M1219" s="33"/>
      <c r="Q1219" s="4"/>
      <c r="R1219" s="4"/>
      <c r="S1219" s="6"/>
      <c r="T1219" s="4"/>
      <c r="U1219" s="4"/>
    </row>
    <row r="1220">
      <c r="A1220" s="4"/>
      <c r="B1220" s="42"/>
      <c r="C1220" s="9"/>
      <c r="D1220" s="9"/>
      <c r="M1220" s="33"/>
      <c r="Q1220" s="4"/>
      <c r="R1220" s="4"/>
      <c r="S1220" s="6"/>
      <c r="T1220" s="4"/>
      <c r="U1220" s="4"/>
    </row>
    <row r="1221">
      <c r="A1221" s="4"/>
      <c r="B1221" s="42"/>
      <c r="C1221" s="9"/>
      <c r="D1221" s="9"/>
      <c r="M1221" s="33"/>
      <c r="Q1221" s="4"/>
      <c r="R1221" s="4"/>
      <c r="S1221" s="6"/>
      <c r="T1221" s="4"/>
      <c r="U1221" s="4"/>
    </row>
    <row r="1222">
      <c r="A1222" s="4"/>
      <c r="B1222" s="42"/>
      <c r="C1222" s="9"/>
      <c r="D1222" s="9"/>
      <c r="M1222" s="33"/>
      <c r="Q1222" s="4"/>
      <c r="R1222" s="4"/>
      <c r="S1222" s="6"/>
      <c r="T1222" s="4"/>
      <c r="U1222" s="4"/>
    </row>
    <row r="1223">
      <c r="A1223" s="4"/>
      <c r="B1223" s="42"/>
      <c r="C1223" s="9"/>
      <c r="D1223" s="9"/>
      <c r="M1223" s="33"/>
      <c r="Q1223" s="4"/>
      <c r="R1223" s="4"/>
      <c r="S1223" s="6"/>
      <c r="T1223" s="4"/>
      <c r="U1223" s="4"/>
    </row>
    <row r="1224">
      <c r="A1224" s="4"/>
      <c r="B1224" s="42"/>
      <c r="C1224" s="9"/>
      <c r="D1224" s="9"/>
      <c r="M1224" s="33"/>
      <c r="Q1224" s="4"/>
      <c r="R1224" s="4"/>
      <c r="S1224" s="6"/>
      <c r="T1224" s="4"/>
      <c r="U1224" s="4"/>
    </row>
    <row r="1225">
      <c r="A1225" s="4"/>
      <c r="B1225" s="42"/>
      <c r="C1225" s="9"/>
      <c r="D1225" s="9"/>
      <c r="M1225" s="33"/>
      <c r="Q1225" s="4"/>
      <c r="R1225" s="4"/>
      <c r="S1225" s="6"/>
      <c r="T1225" s="4"/>
      <c r="U1225" s="4"/>
    </row>
    <row r="1226">
      <c r="A1226" s="4"/>
      <c r="B1226" s="42"/>
      <c r="C1226" s="9"/>
      <c r="D1226" s="9"/>
      <c r="M1226" s="33"/>
      <c r="Q1226" s="4"/>
      <c r="R1226" s="4"/>
      <c r="S1226" s="6"/>
      <c r="T1226" s="4"/>
      <c r="U1226" s="4"/>
    </row>
    <row r="1227">
      <c r="A1227" s="4"/>
      <c r="B1227" s="42"/>
      <c r="C1227" s="9"/>
      <c r="D1227" s="9"/>
      <c r="M1227" s="33"/>
      <c r="Q1227" s="4"/>
      <c r="R1227" s="4"/>
      <c r="S1227" s="6"/>
      <c r="T1227" s="4"/>
      <c r="U1227" s="4"/>
    </row>
    <row r="1228">
      <c r="A1228" s="4"/>
      <c r="B1228" s="42"/>
      <c r="C1228" s="9"/>
      <c r="D1228" s="9"/>
      <c r="M1228" s="33"/>
      <c r="Q1228" s="4"/>
      <c r="R1228" s="4"/>
      <c r="S1228" s="6"/>
      <c r="T1228" s="4"/>
      <c r="U1228" s="4"/>
    </row>
    <row r="1229">
      <c r="A1229" s="4"/>
      <c r="B1229" s="42"/>
      <c r="C1229" s="9"/>
      <c r="D1229" s="9"/>
      <c r="M1229" s="33"/>
      <c r="Q1229" s="4"/>
      <c r="R1229" s="4"/>
      <c r="S1229" s="6"/>
      <c r="T1229" s="4"/>
      <c r="U1229" s="4"/>
    </row>
    <row r="1230">
      <c r="A1230" s="4"/>
      <c r="B1230" s="42"/>
      <c r="C1230" s="9"/>
      <c r="D1230" s="9"/>
      <c r="M1230" s="33"/>
      <c r="Q1230" s="4"/>
      <c r="R1230" s="4"/>
      <c r="S1230" s="6"/>
      <c r="T1230" s="4"/>
      <c r="U1230" s="4"/>
    </row>
    <row r="1231">
      <c r="A1231" s="4"/>
      <c r="B1231" s="42"/>
      <c r="C1231" s="9"/>
      <c r="D1231" s="9"/>
      <c r="M1231" s="33"/>
      <c r="Q1231" s="4"/>
      <c r="R1231" s="4"/>
      <c r="S1231" s="6"/>
      <c r="T1231" s="4"/>
      <c r="U1231" s="4"/>
    </row>
    <row r="1232">
      <c r="A1232" s="4"/>
      <c r="B1232" s="42"/>
      <c r="C1232" s="9"/>
      <c r="D1232" s="9"/>
      <c r="M1232" s="33"/>
      <c r="Q1232" s="4"/>
      <c r="R1232" s="4"/>
      <c r="S1232" s="6"/>
      <c r="T1232" s="4"/>
      <c r="U1232" s="4"/>
    </row>
    <row r="1233">
      <c r="A1233" s="4"/>
      <c r="B1233" s="42"/>
      <c r="C1233" s="9"/>
      <c r="D1233" s="9"/>
      <c r="M1233" s="33"/>
      <c r="Q1233" s="4"/>
      <c r="R1233" s="4"/>
      <c r="S1233" s="6"/>
      <c r="T1233" s="4"/>
      <c r="U1233" s="4"/>
    </row>
    <row r="1234">
      <c r="A1234" s="4"/>
      <c r="B1234" s="42"/>
      <c r="C1234" s="9"/>
      <c r="D1234" s="9"/>
      <c r="M1234" s="33"/>
      <c r="Q1234" s="4"/>
      <c r="R1234" s="4"/>
      <c r="S1234" s="6"/>
      <c r="T1234" s="4"/>
      <c r="U1234" s="4"/>
    </row>
    <row r="1235">
      <c r="A1235" s="4"/>
      <c r="B1235" s="42"/>
      <c r="C1235" s="9"/>
      <c r="D1235" s="9"/>
      <c r="M1235" s="33"/>
      <c r="Q1235" s="4"/>
      <c r="R1235" s="4"/>
      <c r="S1235" s="6"/>
      <c r="T1235" s="4"/>
      <c r="U1235" s="4"/>
    </row>
    <row r="1236">
      <c r="A1236" s="4"/>
      <c r="B1236" s="42"/>
      <c r="C1236" s="9"/>
      <c r="D1236" s="9"/>
      <c r="M1236" s="33"/>
      <c r="Q1236" s="4"/>
      <c r="R1236" s="4"/>
      <c r="S1236" s="6"/>
      <c r="T1236" s="4"/>
      <c r="U1236" s="4"/>
    </row>
    <row r="1237">
      <c r="A1237" s="4"/>
      <c r="B1237" s="42"/>
      <c r="C1237" s="9"/>
      <c r="D1237" s="9"/>
      <c r="M1237" s="33"/>
      <c r="Q1237" s="4"/>
      <c r="R1237" s="4"/>
      <c r="S1237" s="6"/>
      <c r="T1237" s="4"/>
      <c r="U1237" s="4"/>
    </row>
    <row r="1238">
      <c r="A1238" s="4"/>
      <c r="B1238" s="42"/>
      <c r="C1238" s="9"/>
      <c r="D1238" s="9"/>
      <c r="M1238" s="33"/>
      <c r="Q1238" s="4"/>
      <c r="R1238" s="4"/>
      <c r="S1238" s="6"/>
      <c r="T1238" s="4"/>
      <c r="U1238" s="4"/>
    </row>
    <row r="1239">
      <c r="A1239" s="4"/>
      <c r="B1239" s="42"/>
      <c r="C1239" s="9"/>
      <c r="D1239" s="9"/>
      <c r="M1239" s="33"/>
      <c r="Q1239" s="4"/>
      <c r="R1239" s="4"/>
      <c r="S1239" s="6"/>
      <c r="T1239" s="4"/>
      <c r="U1239" s="4"/>
    </row>
    <row r="1240">
      <c r="A1240" s="4"/>
      <c r="B1240" s="42"/>
      <c r="C1240" s="9"/>
      <c r="D1240" s="9"/>
      <c r="M1240" s="33"/>
      <c r="Q1240" s="4"/>
      <c r="R1240" s="4"/>
      <c r="S1240" s="6"/>
      <c r="T1240" s="4"/>
      <c r="U1240" s="4"/>
    </row>
    <row r="1241">
      <c r="A1241" s="4"/>
      <c r="B1241" s="42"/>
      <c r="C1241" s="9"/>
      <c r="D1241" s="9"/>
      <c r="M1241" s="33"/>
      <c r="Q1241" s="4"/>
      <c r="R1241" s="4"/>
      <c r="S1241" s="6"/>
      <c r="T1241" s="4"/>
      <c r="U1241" s="4"/>
    </row>
    <row r="1242">
      <c r="A1242" s="4"/>
      <c r="B1242" s="42"/>
      <c r="C1242" s="9"/>
      <c r="D1242" s="9"/>
      <c r="M1242" s="33"/>
      <c r="Q1242" s="4"/>
      <c r="R1242" s="4"/>
      <c r="S1242" s="6"/>
      <c r="T1242" s="4"/>
      <c r="U1242" s="4"/>
    </row>
    <row r="1243">
      <c r="A1243" s="4"/>
      <c r="B1243" s="42"/>
      <c r="C1243" s="9"/>
      <c r="D1243" s="9"/>
      <c r="M1243" s="33"/>
      <c r="Q1243" s="4"/>
      <c r="R1243" s="4"/>
      <c r="S1243" s="6"/>
      <c r="T1243" s="4"/>
      <c r="U1243" s="4"/>
    </row>
    <row r="1244">
      <c r="A1244" s="4"/>
      <c r="B1244" s="42"/>
      <c r="C1244" s="9"/>
      <c r="D1244" s="9"/>
      <c r="M1244" s="33"/>
      <c r="Q1244" s="4"/>
      <c r="R1244" s="4"/>
      <c r="S1244" s="6"/>
      <c r="T1244" s="4"/>
      <c r="U1244" s="4"/>
    </row>
    <row r="1245">
      <c r="A1245" s="4"/>
      <c r="B1245" s="42"/>
      <c r="C1245" s="9"/>
      <c r="D1245" s="9"/>
      <c r="M1245" s="33"/>
      <c r="Q1245" s="4"/>
      <c r="R1245" s="4"/>
      <c r="S1245" s="6"/>
      <c r="T1245" s="4"/>
      <c r="U1245" s="4"/>
    </row>
    <row r="1246">
      <c r="A1246" s="4"/>
      <c r="B1246" s="42"/>
      <c r="C1246" s="9"/>
      <c r="D1246" s="9"/>
      <c r="M1246" s="33"/>
      <c r="Q1246" s="4"/>
      <c r="R1246" s="4"/>
      <c r="S1246" s="6"/>
      <c r="T1246" s="4"/>
      <c r="U1246" s="4"/>
    </row>
    <row r="1247">
      <c r="A1247" s="4"/>
      <c r="B1247" s="42"/>
      <c r="C1247" s="9"/>
      <c r="D1247" s="9"/>
      <c r="M1247" s="33"/>
      <c r="Q1247" s="4"/>
      <c r="R1247" s="4"/>
      <c r="S1247" s="6"/>
      <c r="T1247" s="4"/>
      <c r="U1247" s="4"/>
    </row>
    <row r="1248">
      <c r="A1248" s="4"/>
      <c r="B1248" s="42"/>
      <c r="C1248" s="9"/>
      <c r="D1248" s="9"/>
      <c r="M1248" s="33"/>
      <c r="Q1248" s="4"/>
      <c r="R1248" s="4"/>
      <c r="S1248" s="6"/>
      <c r="T1248" s="4"/>
      <c r="U1248" s="4"/>
    </row>
    <row r="1249">
      <c r="A1249" s="4"/>
      <c r="B1249" s="42"/>
      <c r="C1249" s="9"/>
      <c r="D1249" s="9"/>
      <c r="M1249" s="33"/>
      <c r="Q1249" s="4"/>
      <c r="R1249" s="4"/>
      <c r="S1249" s="6"/>
      <c r="T1249" s="4"/>
      <c r="U1249" s="4"/>
    </row>
    <row r="1250">
      <c r="A1250" s="4"/>
      <c r="B1250" s="42"/>
      <c r="C1250" s="9"/>
      <c r="D1250" s="9"/>
      <c r="M1250" s="33"/>
      <c r="Q1250" s="4"/>
      <c r="R1250" s="4"/>
      <c r="S1250" s="6"/>
      <c r="T1250" s="4"/>
      <c r="U1250" s="4"/>
    </row>
    <row r="1251">
      <c r="A1251" s="4"/>
      <c r="B1251" s="42"/>
      <c r="C1251" s="9"/>
      <c r="D1251" s="9"/>
      <c r="M1251" s="33"/>
      <c r="Q1251" s="4"/>
      <c r="R1251" s="4"/>
      <c r="S1251" s="6"/>
      <c r="T1251" s="4"/>
      <c r="U1251" s="4"/>
    </row>
    <row r="1252">
      <c r="A1252" s="4"/>
      <c r="B1252" s="42"/>
      <c r="C1252" s="9"/>
      <c r="D1252" s="9"/>
      <c r="M1252" s="33"/>
      <c r="Q1252" s="4"/>
      <c r="R1252" s="4"/>
      <c r="S1252" s="6"/>
      <c r="T1252" s="4"/>
      <c r="U1252" s="4"/>
    </row>
    <row r="1253">
      <c r="A1253" s="4"/>
      <c r="B1253" s="42"/>
      <c r="C1253" s="9"/>
      <c r="D1253" s="9"/>
      <c r="M1253" s="33"/>
      <c r="Q1253" s="4"/>
      <c r="R1253" s="4"/>
      <c r="S1253" s="6"/>
      <c r="T1253" s="4"/>
      <c r="U1253" s="4"/>
    </row>
    <row r="1254">
      <c r="A1254" s="4"/>
      <c r="B1254" s="42"/>
      <c r="C1254" s="9"/>
      <c r="D1254" s="9"/>
      <c r="M1254" s="33"/>
      <c r="Q1254" s="4"/>
      <c r="R1254" s="4"/>
      <c r="S1254" s="6"/>
      <c r="T1254" s="4"/>
      <c r="U1254" s="4"/>
    </row>
    <row r="1255">
      <c r="A1255" s="4"/>
      <c r="B1255" s="42"/>
      <c r="C1255" s="9"/>
      <c r="D1255" s="9"/>
      <c r="M1255" s="33"/>
      <c r="Q1255" s="4"/>
      <c r="R1255" s="4"/>
      <c r="S1255" s="6"/>
      <c r="T1255" s="4"/>
      <c r="U1255" s="4"/>
    </row>
    <row r="1256">
      <c r="A1256" s="4"/>
      <c r="B1256" s="42"/>
      <c r="C1256" s="9"/>
      <c r="D1256" s="9"/>
      <c r="M1256" s="33"/>
      <c r="Q1256" s="4"/>
      <c r="R1256" s="4"/>
      <c r="S1256" s="6"/>
      <c r="T1256" s="4"/>
      <c r="U1256" s="4"/>
    </row>
    <row r="1257">
      <c r="A1257" s="4"/>
      <c r="B1257" s="42"/>
      <c r="C1257" s="9"/>
      <c r="D1257" s="9"/>
      <c r="M1257" s="33"/>
      <c r="Q1257" s="4"/>
      <c r="R1257" s="4"/>
      <c r="S1257" s="6"/>
      <c r="T1257" s="4"/>
      <c r="U1257" s="4"/>
    </row>
    <row r="1258">
      <c r="A1258" s="4"/>
      <c r="B1258" s="42"/>
      <c r="C1258" s="9"/>
      <c r="D1258" s="9"/>
      <c r="M1258" s="33"/>
      <c r="Q1258" s="4"/>
      <c r="R1258" s="4"/>
      <c r="S1258" s="6"/>
      <c r="T1258" s="4"/>
      <c r="U1258" s="4"/>
    </row>
    <row r="1259">
      <c r="A1259" s="4"/>
      <c r="B1259" s="42"/>
      <c r="C1259" s="9"/>
      <c r="D1259" s="9"/>
      <c r="M1259" s="33"/>
      <c r="Q1259" s="4"/>
      <c r="R1259" s="4"/>
      <c r="S1259" s="6"/>
      <c r="T1259" s="4"/>
      <c r="U1259" s="4"/>
    </row>
    <row r="1260">
      <c r="A1260" s="4"/>
      <c r="B1260" s="42"/>
      <c r="C1260" s="9"/>
      <c r="D1260" s="9"/>
      <c r="M1260" s="33"/>
      <c r="Q1260" s="4"/>
      <c r="R1260" s="4"/>
      <c r="S1260" s="6"/>
      <c r="T1260" s="4"/>
      <c r="U1260" s="4"/>
    </row>
    <row r="1261">
      <c r="A1261" s="4"/>
      <c r="B1261" s="42"/>
      <c r="C1261" s="9"/>
      <c r="D1261" s="9"/>
      <c r="M1261" s="33"/>
      <c r="Q1261" s="4"/>
      <c r="R1261" s="4"/>
      <c r="S1261" s="6"/>
      <c r="T1261" s="4"/>
      <c r="U1261" s="4"/>
    </row>
    <row r="1262">
      <c r="A1262" s="4"/>
      <c r="B1262" s="42"/>
      <c r="C1262" s="9"/>
      <c r="D1262" s="9"/>
      <c r="M1262" s="33"/>
      <c r="Q1262" s="4"/>
      <c r="R1262" s="4"/>
      <c r="S1262" s="6"/>
      <c r="T1262" s="4"/>
      <c r="U1262" s="4"/>
    </row>
    <row r="1263">
      <c r="A1263" s="4"/>
      <c r="B1263" s="42"/>
      <c r="C1263" s="9"/>
      <c r="D1263" s="9"/>
      <c r="M1263" s="33"/>
      <c r="Q1263" s="4"/>
      <c r="R1263" s="4"/>
      <c r="S1263" s="6"/>
      <c r="T1263" s="4"/>
      <c r="U1263" s="4"/>
    </row>
    <row r="1264">
      <c r="A1264" s="4"/>
      <c r="B1264" s="42"/>
      <c r="C1264" s="9"/>
      <c r="D1264" s="9"/>
      <c r="M1264" s="33"/>
      <c r="Q1264" s="4"/>
      <c r="R1264" s="4"/>
      <c r="S1264" s="6"/>
      <c r="T1264" s="4"/>
      <c r="U1264" s="4"/>
    </row>
    <row r="1265">
      <c r="A1265" s="4"/>
      <c r="B1265" s="42"/>
      <c r="C1265" s="9"/>
      <c r="D1265" s="9"/>
      <c r="M1265" s="33"/>
      <c r="Q1265" s="4"/>
      <c r="R1265" s="4"/>
      <c r="S1265" s="6"/>
      <c r="T1265" s="4"/>
      <c r="U1265" s="4"/>
    </row>
    <row r="1266">
      <c r="A1266" s="4"/>
      <c r="B1266" s="42"/>
      <c r="C1266" s="9"/>
      <c r="D1266" s="9"/>
      <c r="M1266" s="33"/>
      <c r="Q1266" s="4"/>
      <c r="R1266" s="4"/>
      <c r="S1266" s="6"/>
      <c r="T1266" s="4"/>
      <c r="U1266" s="4"/>
    </row>
    <row r="1267">
      <c r="A1267" s="4"/>
      <c r="B1267" s="42"/>
      <c r="C1267" s="9"/>
      <c r="D1267" s="9"/>
      <c r="M1267" s="33"/>
      <c r="Q1267" s="4"/>
      <c r="R1267" s="4"/>
      <c r="S1267" s="6"/>
      <c r="T1267" s="4"/>
      <c r="U1267" s="4"/>
    </row>
    <row r="1268">
      <c r="A1268" s="4"/>
      <c r="B1268" s="42"/>
      <c r="C1268" s="9"/>
      <c r="D1268" s="9"/>
      <c r="M1268" s="33"/>
      <c r="Q1268" s="4"/>
      <c r="R1268" s="4"/>
      <c r="S1268" s="6"/>
      <c r="T1268" s="4"/>
      <c r="U1268" s="4"/>
    </row>
    <row r="1269">
      <c r="A1269" s="4"/>
      <c r="B1269" s="42"/>
      <c r="C1269" s="9"/>
      <c r="D1269" s="9"/>
      <c r="M1269" s="33"/>
      <c r="Q1269" s="4"/>
      <c r="R1269" s="4"/>
      <c r="S1269" s="6"/>
      <c r="T1269" s="4"/>
      <c r="U1269" s="4"/>
    </row>
    <row r="1270">
      <c r="A1270" s="4"/>
      <c r="B1270" s="42"/>
      <c r="C1270" s="9"/>
      <c r="D1270" s="9"/>
      <c r="M1270" s="33"/>
      <c r="Q1270" s="4"/>
      <c r="R1270" s="4"/>
      <c r="S1270" s="6"/>
      <c r="T1270" s="4"/>
      <c r="U1270" s="4"/>
    </row>
    <row r="1271">
      <c r="A1271" s="4"/>
      <c r="B1271" s="42"/>
      <c r="C1271" s="9"/>
      <c r="D1271" s="9"/>
      <c r="M1271" s="33"/>
      <c r="Q1271" s="4"/>
      <c r="R1271" s="4"/>
      <c r="S1271" s="6"/>
      <c r="T1271" s="4"/>
      <c r="U1271" s="4"/>
    </row>
    <row r="1272">
      <c r="A1272" s="4"/>
      <c r="B1272" s="42"/>
      <c r="C1272" s="9"/>
      <c r="D1272" s="9"/>
      <c r="M1272" s="33"/>
      <c r="Q1272" s="4"/>
      <c r="R1272" s="4"/>
      <c r="S1272" s="6"/>
      <c r="T1272" s="4"/>
      <c r="U1272" s="4"/>
    </row>
    <row r="1273">
      <c r="A1273" s="4"/>
      <c r="B1273" s="42"/>
      <c r="C1273" s="9"/>
      <c r="D1273" s="9"/>
      <c r="M1273" s="33"/>
      <c r="Q1273" s="4"/>
      <c r="R1273" s="4"/>
      <c r="S1273" s="6"/>
      <c r="T1273" s="4"/>
      <c r="U1273" s="4"/>
    </row>
    <row r="1274">
      <c r="A1274" s="4"/>
      <c r="B1274" s="42"/>
      <c r="C1274" s="9"/>
      <c r="D1274" s="9"/>
      <c r="M1274" s="33"/>
      <c r="Q1274" s="4"/>
      <c r="R1274" s="4"/>
      <c r="S1274" s="6"/>
      <c r="T1274" s="4"/>
      <c r="U1274" s="4"/>
    </row>
    <row r="1275">
      <c r="A1275" s="4"/>
      <c r="B1275" s="42"/>
      <c r="C1275" s="9"/>
      <c r="D1275" s="9"/>
      <c r="M1275" s="33"/>
      <c r="Q1275" s="4"/>
      <c r="R1275" s="4"/>
      <c r="S1275" s="6"/>
      <c r="T1275" s="4"/>
      <c r="U1275" s="4"/>
    </row>
    <row r="1276">
      <c r="A1276" s="4"/>
      <c r="B1276" s="42"/>
      <c r="C1276" s="9"/>
      <c r="D1276" s="9"/>
      <c r="M1276" s="33"/>
      <c r="Q1276" s="4"/>
      <c r="R1276" s="4"/>
      <c r="S1276" s="6"/>
      <c r="T1276" s="4"/>
      <c r="U1276" s="4"/>
    </row>
    <row r="1277">
      <c r="A1277" s="4"/>
      <c r="B1277" s="42"/>
      <c r="C1277" s="9"/>
      <c r="D1277" s="9"/>
      <c r="M1277" s="33"/>
      <c r="Q1277" s="4"/>
      <c r="R1277" s="4"/>
      <c r="S1277" s="6"/>
      <c r="T1277" s="4"/>
      <c r="U1277" s="4"/>
    </row>
    <row r="1278">
      <c r="A1278" s="4"/>
      <c r="B1278" s="42"/>
      <c r="C1278" s="9"/>
      <c r="D1278" s="9"/>
      <c r="M1278" s="33"/>
      <c r="Q1278" s="4"/>
      <c r="R1278" s="4"/>
      <c r="S1278" s="6"/>
      <c r="T1278" s="4"/>
      <c r="U1278" s="4"/>
    </row>
    <row r="1279">
      <c r="A1279" s="4"/>
      <c r="B1279" s="42"/>
      <c r="C1279" s="9"/>
      <c r="D1279" s="9"/>
      <c r="M1279" s="33"/>
      <c r="Q1279" s="4"/>
      <c r="R1279" s="4"/>
      <c r="S1279" s="6"/>
      <c r="T1279" s="4"/>
      <c r="U1279" s="4"/>
    </row>
    <row r="1280">
      <c r="A1280" s="4"/>
      <c r="B1280" s="42"/>
      <c r="C1280" s="9"/>
      <c r="D1280" s="9"/>
      <c r="M1280" s="33"/>
      <c r="Q1280" s="4"/>
      <c r="R1280" s="4"/>
      <c r="S1280" s="6"/>
      <c r="T1280" s="4"/>
      <c r="U1280" s="4"/>
    </row>
    <row r="1281">
      <c r="A1281" s="4"/>
      <c r="B1281" s="42"/>
      <c r="C1281" s="9"/>
      <c r="D1281" s="9"/>
      <c r="M1281" s="33"/>
      <c r="Q1281" s="4"/>
      <c r="R1281" s="4"/>
      <c r="S1281" s="6"/>
      <c r="T1281" s="4"/>
      <c r="U1281" s="4"/>
    </row>
    <row r="1282">
      <c r="A1282" s="4"/>
      <c r="B1282" s="42"/>
      <c r="C1282" s="9"/>
      <c r="D1282" s="9"/>
      <c r="M1282" s="33"/>
      <c r="Q1282" s="4"/>
      <c r="R1282" s="4"/>
      <c r="S1282" s="6"/>
      <c r="T1282" s="4"/>
      <c r="U1282" s="4"/>
    </row>
    <row r="1283">
      <c r="A1283" s="4"/>
      <c r="B1283" s="42"/>
      <c r="C1283" s="9"/>
      <c r="D1283" s="9"/>
      <c r="M1283" s="33"/>
      <c r="Q1283" s="4"/>
      <c r="R1283" s="4"/>
      <c r="S1283" s="6"/>
      <c r="T1283" s="4"/>
      <c r="U1283" s="4"/>
    </row>
    <row r="1284">
      <c r="A1284" s="4"/>
      <c r="B1284" s="42"/>
      <c r="C1284" s="9"/>
      <c r="D1284" s="9"/>
      <c r="M1284" s="33"/>
      <c r="Q1284" s="4"/>
      <c r="R1284" s="4"/>
      <c r="S1284" s="6"/>
      <c r="T1284" s="4"/>
      <c r="U1284" s="4"/>
    </row>
    <row r="1285">
      <c r="A1285" s="4"/>
      <c r="B1285" s="42"/>
      <c r="C1285" s="9"/>
      <c r="D1285" s="9"/>
      <c r="M1285" s="33"/>
      <c r="Q1285" s="4"/>
      <c r="R1285" s="4"/>
      <c r="S1285" s="6"/>
      <c r="T1285" s="4"/>
      <c r="U1285" s="4"/>
    </row>
    <row r="1286">
      <c r="A1286" s="4"/>
      <c r="B1286" s="42"/>
      <c r="C1286" s="9"/>
      <c r="D1286" s="9"/>
      <c r="M1286" s="33"/>
      <c r="Q1286" s="4"/>
      <c r="R1286" s="4"/>
      <c r="S1286" s="6"/>
      <c r="T1286" s="4"/>
      <c r="U1286" s="4"/>
    </row>
    <row r="1287">
      <c r="A1287" s="4"/>
      <c r="B1287" s="42"/>
      <c r="C1287" s="9"/>
      <c r="D1287" s="9"/>
      <c r="M1287" s="33"/>
      <c r="Q1287" s="4"/>
      <c r="R1287" s="4"/>
      <c r="S1287" s="6"/>
      <c r="T1287" s="4"/>
      <c r="U1287" s="4"/>
    </row>
    <row r="1288">
      <c r="A1288" s="4"/>
      <c r="B1288" s="42"/>
      <c r="C1288" s="9"/>
      <c r="D1288" s="9"/>
      <c r="M1288" s="33"/>
      <c r="Q1288" s="4"/>
      <c r="R1288" s="4"/>
      <c r="S1288" s="6"/>
      <c r="T1288" s="4"/>
      <c r="U1288" s="4"/>
    </row>
    <row r="1289">
      <c r="A1289" s="4"/>
      <c r="B1289" s="42"/>
      <c r="C1289" s="9"/>
      <c r="D1289" s="9"/>
      <c r="M1289" s="33"/>
      <c r="Q1289" s="4"/>
      <c r="R1289" s="4"/>
      <c r="S1289" s="6"/>
      <c r="T1289" s="4"/>
      <c r="U1289" s="4"/>
    </row>
    <row r="1290">
      <c r="A1290" s="4"/>
      <c r="B1290" s="42"/>
      <c r="C1290" s="9"/>
      <c r="D1290" s="9"/>
      <c r="M1290" s="33"/>
      <c r="Q1290" s="4"/>
      <c r="R1290" s="4"/>
      <c r="S1290" s="6"/>
      <c r="T1290" s="4"/>
      <c r="U1290" s="4"/>
    </row>
    <row r="1291">
      <c r="A1291" s="4"/>
      <c r="B1291" s="42"/>
      <c r="C1291" s="9"/>
      <c r="D1291" s="9"/>
      <c r="M1291" s="33"/>
      <c r="Q1291" s="4"/>
      <c r="R1291" s="4"/>
      <c r="S1291" s="6"/>
      <c r="T1291" s="4"/>
      <c r="U1291" s="4"/>
    </row>
    <row r="1292">
      <c r="A1292" s="4"/>
      <c r="B1292" s="42"/>
      <c r="C1292" s="9"/>
      <c r="D1292" s="9"/>
      <c r="M1292" s="33"/>
      <c r="Q1292" s="4"/>
      <c r="R1292" s="4"/>
      <c r="S1292" s="6"/>
      <c r="T1292" s="4"/>
      <c r="U1292" s="4"/>
    </row>
    <row r="1293">
      <c r="A1293" s="4"/>
      <c r="B1293" s="42"/>
      <c r="C1293" s="9"/>
      <c r="D1293" s="9"/>
      <c r="M1293" s="33"/>
      <c r="Q1293" s="4"/>
      <c r="R1293" s="4"/>
      <c r="S1293" s="6"/>
      <c r="T1293" s="4"/>
      <c r="U1293" s="4"/>
    </row>
    <row r="1294">
      <c r="A1294" s="4"/>
      <c r="B1294" s="42"/>
      <c r="C1294" s="9"/>
      <c r="D1294" s="9"/>
      <c r="M1294" s="33"/>
      <c r="Q1294" s="4"/>
      <c r="R1294" s="4"/>
      <c r="S1294" s="6"/>
      <c r="T1294" s="4"/>
      <c r="U1294" s="4"/>
    </row>
    <row r="1295">
      <c r="A1295" s="4"/>
      <c r="B1295" s="42"/>
      <c r="C1295" s="9"/>
      <c r="D1295" s="9"/>
      <c r="M1295" s="33"/>
      <c r="Q1295" s="4"/>
      <c r="R1295" s="4"/>
      <c r="S1295" s="6"/>
      <c r="T1295" s="4"/>
      <c r="U1295" s="4"/>
    </row>
    <row r="1296">
      <c r="A1296" s="4"/>
      <c r="B1296" s="42"/>
      <c r="C1296" s="9"/>
      <c r="D1296" s="9"/>
      <c r="M1296" s="33"/>
      <c r="Q1296" s="4"/>
      <c r="R1296" s="4"/>
      <c r="S1296" s="6"/>
      <c r="T1296" s="4"/>
      <c r="U1296" s="4"/>
    </row>
    <row r="1297">
      <c r="A1297" s="4"/>
      <c r="B1297" s="42"/>
      <c r="C1297" s="9"/>
      <c r="D1297" s="9"/>
      <c r="M1297" s="33"/>
      <c r="Q1297" s="4"/>
      <c r="R1297" s="4"/>
      <c r="S1297" s="6"/>
      <c r="T1297" s="4"/>
      <c r="U1297" s="4"/>
    </row>
    <row r="1298">
      <c r="A1298" s="4"/>
      <c r="B1298" s="42"/>
      <c r="C1298" s="9"/>
      <c r="D1298" s="9"/>
      <c r="M1298" s="33"/>
      <c r="Q1298" s="4"/>
      <c r="R1298" s="4"/>
      <c r="S1298" s="6"/>
      <c r="T1298" s="4"/>
      <c r="U1298" s="4"/>
    </row>
    <row r="1299">
      <c r="A1299" s="4"/>
      <c r="B1299" s="42"/>
      <c r="C1299" s="9"/>
      <c r="D1299" s="9"/>
      <c r="M1299" s="33"/>
      <c r="Q1299" s="4"/>
      <c r="R1299" s="4"/>
      <c r="S1299" s="6"/>
      <c r="T1299" s="4"/>
      <c r="U1299" s="4"/>
    </row>
    <row r="1300">
      <c r="A1300" s="4"/>
      <c r="B1300" s="42"/>
      <c r="C1300" s="9"/>
      <c r="D1300" s="9"/>
      <c r="M1300" s="33"/>
      <c r="Q1300" s="4"/>
      <c r="R1300" s="4"/>
      <c r="S1300" s="6"/>
      <c r="T1300" s="4"/>
      <c r="U1300" s="4"/>
    </row>
    <row r="1301">
      <c r="A1301" s="4"/>
      <c r="B1301" s="42"/>
      <c r="C1301" s="9"/>
      <c r="D1301" s="9"/>
      <c r="M1301" s="33"/>
      <c r="Q1301" s="4"/>
      <c r="R1301" s="4"/>
      <c r="S1301" s="6"/>
      <c r="T1301" s="4"/>
      <c r="U1301" s="4"/>
    </row>
    <row r="1302">
      <c r="A1302" s="4"/>
      <c r="B1302" s="42"/>
      <c r="C1302" s="9"/>
      <c r="D1302" s="9"/>
      <c r="M1302" s="33"/>
      <c r="Q1302" s="4"/>
      <c r="R1302" s="4"/>
      <c r="S1302" s="6"/>
      <c r="T1302" s="4"/>
      <c r="U1302" s="4"/>
    </row>
    <row r="1303">
      <c r="A1303" s="4"/>
      <c r="B1303" s="42"/>
      <c r="C1303" s="9"/>
      <c r="D1303" s="9"/>
      <c r="M1303" s="33"/>
      <c r="Q1303" s="4"/>
      <c r="R1303" s="4"/>
      <c r="S1303" s="6"/>
      <c r="T1303" s="4"/>
      <c r="U1303" s="4"/>
    </row>
    <row r="1304">
      <c r="A1304" s="4"/>
      <c r="B1304" s="42"/>
      <c r="C1304" s="9"/>
      <c r="D1304" s="9"/>
      <c r="M1304" s="33"/>
      <c r="Q1304" s="4"/>
      <c r="R1304" s="4"/>
      <c r="S1304" s="6"/>
      <c r="T1304" s="4"/>
      <c r="U1304" s="4"/>
    </row>
    <row r="1305">
      <c r="A1305" s="4"/>
      <c r="B1305" s="42"/>
      <c r="C1305" s="9"/>
      <c r="D1305" s="9"/>
      <c r="M1305" s="33"/>
      <c r="Q1305" s="4"/>
      <c r="R1305" s="4"/>
      <c r="S1305" s="6"/>
      <c r="T1305" s="4"/>
      <c r="U1305" s="4"/>
    </row>
    <row r="1306">
      <c r="A1306" s="4"/>
      <c r="B1306" s="42"/>
      <c r="C1306" s="9"/>
      <c r="D1306" s="9"/>
      <c r="M1306" s="33"/>
      <c r="Q1306" s="4"/>
      <c r="R1306" s="4"/>
      <c r="S1306" s="6"/>
      <c r="T1306" s="4"/>
      <c r="U1306" s="4"/>
    </row>
    <row r="1307">
      <c r="A1307" s="4"/>
      <c r="B1307" s="42"/>
      <c r="C1307" s="9"/>
      <c r="D1307" s="9"/>
      <c r="M1307" s="33"/>
      <c r="Q1307" s="4"/>
      <c r="R1307" s="4"/>
      <c r="S1307" s="6"/>
      <c r="T1307" s="4"/>
      <c r="U1307" s="4"/>
    </row>
    <row r="1308">
      <c r="A1308" s="4"/>
      <c r="B1308" s="42"/>
      <c r="C1308" s="9"/>
      <c r="D1308" s="9"/>
      <c r="M1308" s="33"/>
      <c r="Q1308" s="4"/>
      <c r="R1308" s="4"/>
      <c r="S1308" s="6"/>
      <c r="T1308" s="4"/>
      <c r="U1308" s="4"/>
    </row>
    <row r="1309">
      <c r="A1309" s="4"/>
      <c r="B1309" s="42"/>
      <c r="C1309" s="9"/>
      <c r="D1309" s="9"/>
      <c r="M1309" s="33"/>
      <c r="Q1309" s="4"/>
      <c r="R1309" s="4"/>
      <c r="S1309" s="6"/>
      <c r="T1309" s="4"/>
      <c r="U1309" s="4"/>
    </row>
    <row r="1310">
      <c r="A1310" s="4"/>
      <c r="B1310" s="42"/>
      <c r="C1310" s="9"/>
      <c r="D1310" s="9"/>
      <c r="M1310" s="33"/>
      <c r="Q1310" s="4"/>
      <c r="R1310" s="4"/>
      <c r="S1310" s="6"/>
      <c r="T1310" s="4"/>
      <c r="U1310" s="4"/>
    </row>
    <row r="1311">
      <c r="A1311" s="4"/>
      <c r="B1311" s="42"/>
      <c r="C1311" s="9"/>
      <c r="D1311" s="9"/>
      <c r="M1311" s="33"/>
      <c r="Q1311" s="4"/>
      <c r="R1311" s="4"/>
      <c r="S1311" s="6"/>
      <c r="T1311" s="4"/>
      <c r="U1311" s="4"/>
    </row>
    <row r="1312">
      <c r="A1312" s="4"/>
      <c r="B1312" s="42"/>
      <c r="C1312" s="9"/>
      <c r="D1312" s="9"/>
      <c r="M1312" s="33"/>
      <c r="Q1312" s="4"/>
      <c r="R1312" s="4"/>
      <c r="S1312" s="6"/>
      <c r="T1312" s="4"/>
      <c r="U1312" s="4"/>
    </row>
    <row r="1313">
      <c r="A1313" s="4"/>
      <c r="B1313" s="42"/>
      <c r="C1313" s="9"/>
      <c r="D1313" s="9"/>
      <c r="M1313" s="33"/>
      <c r="Q1313" s="4"/>
      <c r="R1313" s="4"/>
      <c r="S1313" s="6"/>
      <c r="T1313" s="4"/>
      <c r="U1313" s="4"/>
    </row>
    <row r="1314">
      <c r="A1314" s="4"/>
      <c r="B1314" s="42"/>
      <c r="C1314" s="9"/>
      <c r="D1314" s="9"/>
      <c r="M1314" s="33"/>
      <c r="Q1314" s="4"/>
      <c r="R1314" s="4"/>
      <c r="S1314" s="6"/>
      <c r="T1314" s="4"/>
      <c r="U1314" s="4"/>
    </row>
    <row r="1315">
      <c r="A1315" s="4"/>
      <c r="B1315" s="42"/>
      <c r="C1315" s="9"/>
      <c r="D1315" s="9"/>
      <c r="M1315" s="33"/>
      <c r="Q1315" s="4"/>
      <c r="R1315" s="4"/>
      <c r="S1315" s="6"/>
      <c r="T1315" s="4"/>
      <c r="U1315" s="4"/>
    </row>
    <row r="1316">
      <c r="A1316" s="4"/>
      <c r="B1316" s="42"/>
      <c r="C1316" s="9"/>
      <c r="D1316" s="9"/>
      <c r="M1316" s="33"/>
      <c r="Q1316" s="4"/>
      <c r="R1316" s="4"/>
      <c r="S1316" s="6"/>
      <c r="T1316" s="4"/>
      <c r="U1316" s="4"/>
    </row>
    <row r="1317">
      <c r="A1317" s="4"/>
      <c r="B1317" s="42"/>
      <c r="C1317" s="9"/>
      <c r="D1317" s="9"/>
      <c r="M1317" s="33"/>
      <c r="Q1317" s="4"/>
      <c r="R1317" s="4"/>
      <c r="S1317" s="6"/>
      <c r="T1317" s="4"/>
      <c r="U1317" s="4"/>
    </row>
    <row r="1318">
      <c r="A1318" s="4"/>
      <c r="B1318" s="42"/>
      <c r="C1318" s="9"/>
      <c r="D1318" s="9"/>
      <c r="M1318" s="33"/>
      <c r="Q1318" s="4"/>
      <c r="R1318" s="4"/>
      <c r="S1318" s="6"/>
      <c r="T1318" s="4"/>
      <c r="U1318" s="4"/>
    </row>
    <row r="1319">
      <c r="A1319" s="4"/>
      <c r="B1319" s="42"/>
      <c r="C1319" s="9"/>
      <c r="D1319" s="9"/>
      <c r="M1319" s="33"/>
      <c r="Q1319" s="4"/>
      <c r="R1319" s="4"/>
      <c r="S1319" s="6"/>
      <c r="T1319" s="4"/>
      <c r="U1319" s="4"/>
    </row>
    <row r="1320">
      <c r="A1320" s="4"/>
      <c r="B1320" s="42"/>
      <c r="C1320" s="9"/>
      <c r="D1320" s="9"/>
      <c r="M1320" s="33"/>
      <c r="Q1320" s="4"/>
      <c r="R1320" s="4"/>
      <c r="S1320" s="6"/>
      <c r="T1320" s="4"/>
      <c r="U1320" s="4"/>
    </row>
    <row r="1321">
      <c r="A1321" s="4"/>
      <c r="B1321" s="42"/>
      <c r="C1321" s="9"/>
      <c r="D1321" s="9"/>
      <c r="M1321" s="33"/>
      <c r="Q1321" s="4"/>
      <c r="R1321" s="4"/>
      <c r="S1321" s="6"/>
      <c r="T1321" s="4"/>
      <c r="U1321" s="4"/>
    </row>
    <row r="1322">
      <c r="A1322" s="4"/>
      <c r="B1322" s="42"/>
      <c r="C1322" s="9"/>
      <c r="D1322" s="9"/>
      <c r="M1322" s="33"/>
      <c r="Q1322" s="4"/>
      <c r="R1322" s="4"/>
      <c r="S1322" s="6"/>
      <c r="T1322" s="4"/>
      <c r="U1322" s="4"/>
    </row>
    <row r="1323">
      <c r="A1323" s="4"/>
      <c r="B1323" s="42"/>
      <c r="C1323" s="9"/>
      <c r="D1323" s="9"/>
      <c r="M1323" s="33"/>
      <c r="Q1323" s="4"/>
      <c r="R1323" s="4"/>
      <c r="S1323" s="6"/>
      <c r="T1323" s="4"/>
      <c r="U1323" s="4"/>
    </row>
    <row r="1324">
      <c r="A1324" s="4"/>
      <c r="B1324" s="42"/>
      <c r="C1324" s="9"/>
      <c r="D1324" s="9"/>
      <c r="M1324" s="33"/>
      <c r="Q1324" s="4"/>
      <c r="R1324" s="4"/>
      <c r="S1324" s="6"/>
      <c r="T1324" s="4"/>
      <c r="U1324" s="4"/>
    </row>
    <row r="1325">
      <c r="A1325" s="4"/>
      <c r="B1325" s="42"/>
      <c r="C1325" s="9"/>
      <c r="D1325" s="9"/>
      <c r="M1325" s="33"/>
      <c r="Q1325" s="4"/>
      <c r="R1325" s="4"/>
      <c r="S1325" s="6"/>
      <c r="T1325" s="4"/>
      <c r="U1325" s="4"/>
    </row>
    <row r="1326">
      <c r="A1326" s="4"/>
      <c r="B1326" s="42"/>
      <c r="C1326" s="9"/>
      <c r="D1326" s="9"/>
      <c r="M1326" s="33"/>
      <c r="Q1326" s="4"/>
      <c r="R1326" s="4"/>
      <c r="S1326" s="6"/>
      <c r="T1326" s="4"/>
      <c r="U1326" s="4"/>
    </row>
    <row r="1327">
      <c r="A1327" s="4"/>
      <c r="B1327" s="42"/>
      <c r="C1327" s="9"/>
      <c r="D1327" s="9"/>
      <c r="M1327" s="33"/>
      <c r="Q1327" s="4"/>
      <c r="R1327" s="4"/>
      <c r="S1327" s="6"/>
      <c r="T1327" s="4"/>
      <c r="U1327" s="4"/>
    </row>
    <row r="1328">
      <c r="A1328" s="4"/>
      <c r="B1328" s="42"/>
      <c r="C1328" s="9"/>
      <c r="D1328" s="9"/>
      <c r="M1328" s="33"/>
      <c r="Q1328" s="4"/>
      <c r="R1328" s="4"/>
      <c r="S1328" s="6"/>
      <c r="T1328" s="4"/>
      <c r="U1328" s="4"/>
    </row>
    <row r="1329">
      <c r="A1329" s="4"/>
      <c r="B1329" s="42"/>
      <c r="C1329" s="9"/>
      <c r="D1329" s="9"/>
      <c r="M1329" s="33"/>
      <c r="Q1329" s="4"/>
      <c r="R1329" s="4"/>
      <c r="S1329" s="6"/>
      <c r="T1329" s="4"/>
      <c r="U1329" s="4"/>
    </row>
    <row r="1330">
      <c r="A1330" s="4"/>
      <c r="B1330" s="42"/>
      <c r="C1330" s="9"/>
      <c r="D1330" s="9"/>
      <c r="M1330" s="33"/>
      <c r="Q1330" s="4"/>
      <c r="R1330" s="4"/>
      <c r="S1330" s="6"/>
      <c r="T1330" s="4"/>
      <c r="U1330" s="4"/>
    </row>
    <row r="1331">
      <c r="A1331" s="4"/>
      <c r="B1331" s="42"/>
      <c r="C1331" s="9"/>
      <c r="D1331" s="9"/>
      <c r="M1331" s="33"/>
      <c r="Q1331" s="4"/>
      <c r="R1331" s="4"/>
      <c r="S1331" s="6"/>
      <c r="T1331" s="4"/>
      <c r="U1331" s="4"/>
    </row>
    <row r="1332">
      <c r="A1332" s="4"/>
      <c r="B1332" s="42"/>
      <c r="C1332" s="9"/>
      <c r="D1332" s="9"/>
      <c r="M1332" s="33"/>
      <c r="Q1332" s="4"/>
      <c r="R1332" s="4"/>
      <c r="S1332" s="6"/>
      <c r="T1332" s="4"/>
      <c r="U1332" s="4"/>
    </row>
    <row r="1333">
      <c r="A1333" s="4"/>
      <c r="B1333" s="42"/>
      <c r="C1333" s="9"/>
      <c r="D1333" s="9"/>
      <c r="M1333" s="33"/>
      <c r="Q1333" s="4"/>
      <c r="R1333" s="4"/>
      <c r="S1333" s="6"/>
      <c r="T1333" s="4"/>
      <c r="U1333" s="4"/>
    </row>
    <row r="1334">
      <c r="A1334" s="4"/>
      <c r="B1334" s="42"/>
      <c r="C1334" s="9"/>
      <c r="D1334" s="9"/>
      <c r="M1334" s="33"/>
      <c r="Q1334" s="4"/>
      <c r="R1334" s="4"/>
      <c r="S1334" s="6"/>
      <c r="T1334" s="4"/>
      <c r="U1334" s="4"/>
    </row>
    <row r="1335">
      <c r="A1335" s="4"/>
      <c r="B1335" s="42"/>
      <c r="C1335" s="9"/>
      <c r="D1335" s="9"/>
      <c r="M1335" s="33"/>
      <c r="Q1335" s="4"/>
      <c r="R1335" s="4"/>
      <c r="S1335" s="6"/>
      <c r="T1335" s="4"/>
      <c r="U1335" s="4"/>
    </row>
    <row r="1336">
      <c r="A1336" s="4"/>
      <c r="B1336" s="42"/>
      <c r="C1336" s="9"/>
      <c r="D1336" s="9"/>
      <c r="M1336" s="33"/>
      <c r="Q1336" s="4"/>
      <c r="R1336" s="4"/>
      <c r="S1336" s="6"/>
      <c r="T1336" s="4"/>
      <c r="U1336" s="4"/>
    </row>
    <row r="1337">
      <c r="A1337" s="4"/>
      <c r="B1337" s="42"/>
      <c r="C1337" s="9"/>
      <c r="D1337" s="9"/>
      <c r="M1337" s="33"/>
      <c r="Q1337" s="4"/>
      <c r="R1337" s="4"/>
      <c r="S1337" s="6"/>
      <c r="T1337" s="4"/>
      <c r="U1337" s="4"/>
    </row>
    <row r="1338">
      <c r="A1338" s="4"/>
      <c r="B1338" s="42"/>
      <c r="C1338" s="9"/>
      <c r="D1338" s="9"/>
      <c r="M1338" s="33"/>
      <c r="Q1338" s="4"/>
      <c r="R1338" s="4"/>
      <c r="S1338" s="6"/>
      <c r="T1338" s="4"/>
      <c r="U1338" s="4"/>
    </row>
    <row r="1339">
      <c r="A1339" s="4"/>
      <c r="B1339" s="42"/>
      <c r="C1339" s="9"/>
      <c r="D1339" s="9"/>
      <c r="M1339" s="33"/>
      <c r="Q1339" s="4"/>
      <c r="R1339" s="4"/>
      <c r="S1339" s="6"/>
      <c r="T1339" s="4"/>
      <c r="U1339" s="4"/>
    </row>
    <row r="1340">
      <c r="A1340" s="4"/>
      <c r="B1340" s="42"/>
      <c r="C1340" s="9"/>
      <c r="D1340" s="9"/>
      <c r="M1340" s="33"/>
      <c r="Q1340" s="4"/>
      <c r="R1340" s="4"/>
      <c r="S1340" s="6"/>
      <c r="T1340" s="4"/>
      <c r="U1340" s="4"/>
    </row>
    <row r="1341">
      <c r="A1341" s="4"/>
      <c r="B1341" s="42"/>
      <c r="C1341" s="9"/>
      <c r="D1341" s="9"/>
      <c r="M1341" s="33"/>
      <c r="Q1341" s="4"/>
      <c r="R1341" s="4"/>
      <c r="S1341" s="6"/>
      <c r="T1341" s="4"/>
      <c r="U1341" s="4"/>
    </row>
    <row r="1342">
      <c r="A1342" s="4"/>
      <c r="B1342" s="42"/>
      <c r="C1342" s="9"/>
      <c r="D1342" s="9"/>
      <c r="M1342" s="33"/>
      <c r="Q1342" s="4"/>
      <c r="R1342" s="4"/>
      <c r="S1342" s="6"/>
      <c r="T1342" s="4"/>
      <c r="U1342" s="4"/>
    </row>
    <row r="1343">
      <c r="A1343" s="4"/>
      <c r="B1343" s="42"/>
      <c r="C1343" s="9"/>
      <c r="D1343" s="9"/>
      <c r="M1343" s="33"/>
      <c r="Q1343" s="4"/>
      <c r="R1343" s="4"/>
      <c r="S1343" s="6"/>
      <c r="T1343" s="4"/>
      <c r="U1343" s="4"/>
    </row>
    <row r="1344">
      <c r="A1344" s="4"/>
      <c r="B1344" s="42"/>
      <c r="C1344" s="9"/>
      <c r="D1344" s="9"/>
      <c r="M1344" s="33"/>
      <c r="Q1344" s="4"/>
      <c r="R1344" s="4"/>
      <c r="S1344" s="6"/>
      <c r="T1344" s="4"/>
      <c r="U1344" s="4"/>
    </row>
    <row r="1345">
      <c r="A1345" s="4"/>
      <c r="B1345" s="42"/>
      <c r="C1345" s="9"/>
      <c r="D1345" s="9"/>
      <c r="M1345" s="33"/>
      <c r="Q1345" s="4"/>
      <c r="R1345" s="4"/>
      <c r="S1345" s="6"/>
      <c r="T1345" s="4"/>
      <c r="U1345" s="4"/>
    </row>
    <row r="1346">
      <c r="A1346" s="4"/>
      <c r="B1346" s="42"/>
      <c r="C1346" s="9"/>
      <c r="D1346" s="9"/>
      <c r="M1346" s="33"/>
      <c r="Q1346" s="4"/>
      <c r="R1346" s="4"/>
      <c r="S1346" s="6"/>
      <c r="T1346" s="4"/>
      <c r="U1346" s="4"/>
    </row>
    <row r="1347">
      <c r="A1347" s="4"/>
      <c r="B1347" s="42"/>
      <c r="C1347" s="9"/>
      <c r="D1347" s="9"/>
      <c r="M1347" s="33"/>
      <c r="Q1347" s="4"/>
      <c r="R1347" s="4"/>
      <c r="S1347" s="6"/>
      <c r="T1347" s="4"/>
      <c r="U1347" s="4"/>
    </row>
    <row r="1348">
      <c r="A1348" s="4"/>
      <c r="B1348" s="42"/>
      <c r="C1348" s="9"/>
      <c r="D1348" s="9"/>
      <c r="M1348" s="33"/>
      <c r="Q1348" s="4"/>
      <c r="R1348" s="4"/>
      <c r="S1348" s="6"/>
      <c r="T1348" s="4"/>
      <c r="U1348" s="4"/>
    </row>
    <row r="1349">
      <c r="A1349" s="4"/>
      <c r="B1349" s="42"/>
      <c r="C1349" s="9"/>
      <c r="D1349" s="9"/>
      <c r="M1349" s="33"/>
      <c r="Q1349" s="4"/>
      <c r="R1349" s="4"/>
      <c r="S1349" s="6"/>
      <c r="T1349" s="4"/>
      <c r="U1349" s="4"/>
    </row>
    <row r="1350">
      <c r="A1350" s="4"/>
      <c r="B1350" s="42"/>
      <c r="C1350" s="9"/>
      <c r="D1350" s="9"/>
      <c r="M1350" s="33"/>
      <c r="Q1350" s="4"/>
      <c r="R1350" s="4"/>
      <c r="S1350" s="6"/>
      <c r="T1350" s="4"/>
      <c r="U1350" s="4"/>
    </row>
    <row r="1351">
      <c r="A1351" s="4"/>
      <c r="B1351" s="42"/>
      <c r="C1351" s="9"/>
      <c r="D1351" s="9"/>
      <c r="M1351" s="33"/>
      <c r="Q1351" s="4"/>
      <c r="R1351" s="4"/>
      <c r="S1351" s="6"/>
      <c r="T1351" s="4"/>
      <c r="U1351" s="4"/>
    </row>
    <row r="1352">
      <c r="A1352" s="4"/>
      <c r="B1352" s="42"/>
      <c r="C1352" s="9"/>
      <c r="D1352" s="9"/>
      <c r="M1352" s="33"/>
      <c r="Q1352" s="4"/>
      <c r="R1352" s="4"/>
      <c r="S1352" s="6"/>
      <c r="T1352" s="4"/>
      <c r="U1352" s="4"/>
    </row>
    <row r="1353">
      <c r="A1353" s="4"/>
      <c r="B1353" s="42"/>
      <c r="C1353" s="9"/>
      <c r="D1353" s="9"/>
      <c r="M1353" s="33"/>
      <c r="Q1353" s="4"/>
      <c r="R1353" s="4"/>
      <c r="S1353" s="6"/>
      <c r="T1353" s="4"/>
      <c r="U1353" s="4"/>
    </row>
    <row r="1354">
      <c r="A1354" s="4"/>
      <c r="B1354" s="42"/>
      <c r="C1354" s="9"/>
      <c r="D1354" s="9"/>
      <c r="M1354" s="33"/>
      <c r="Q1354" s="4"/>
      <c r="R1354" s="4"/>
      <c r="S1354" s="6"/>
      <c r="T1354" s="4"/>
      <c r="U1354" s="4"/>
    </row>
    <row r="1355">
      <c r="A1355" s="4"/>
      <c r="B1355" s="42"/>
      <c r="C1355" s="9"/>
      <c r="D1355" s="9"/>
      <c r="M1355" s="33"/>
      <c r="Q1355" s="4"/>
      <c r="R1355" s="4"/>
      <c r="S1355" s="6"/>
      <c r="T1355" s="4"/>
      <c r="U1355" s="4"/>
    </row>
    <row r="1356">
      <c r="A1356" s="4"/>
      <c r="B1356" s="42"/>
      <c r="C1356" s="9"/>
      <c r="D1356" s="9"/>
      <c r="M1356" s="33"/>
      <c r="Q1356" s="4"/>
      <c r="R1356" s="4"/>
      <c r="S1356" s="6"/>
      <c r="T1356" s="4"/>
      <c r="U1356" s="4"/>
    </row>
    <row r="1357">
      <c r="A1357" s="4"/>
      <c r="B1357" s="42"/>
      <c r="C1357" s="9"/>
      <c r="D1357" s="9"/>
      <c r="M1357" s="33"/>
      <c r="Q1357" s="4"/>
      <c r="R1357" s="4"/>
      <c r="S1357" s="6"/>
      <c r="T1357" s="4"/>
      <c r="U1357" s="4"/>
    </row>
    <row r="1358">
      <c r="A1358" s="4"/>
      <c r="B1358" s="42"/>
      <c r="C1358" s="9"/>
      <c r="D1358" s="9"/>
      <c r="M1358" s="33"/>
      <c r="Q1358" s="4"/>
      <c r="R1358" s="4"/>
      <c r="S1358" s="6"/>
      <c r="T1358" s="4"/>
      <c r="U1358" s="4"/>
    </row>
    <row r="1359">
      <c r="A1359" s="4"/>
      <c r="B1359" s="42"/>
      <c r="C1359" s="9"/>
      <c r="D1359" s="9"/>
      <c r="M1359" s="33"/>
      <c r="Q1359" s="4"/>
      <c r="R1359" s="4"/>
      <c r="S1359" s="6"/>
      <c r="T1359" s="4"/>
      <c r="U1359" s="4"/>
    </row>
    <row r="1360">
      <c r="A1360" s="4"/>
      <c r="B1360" s="42"/>
      <c r="C1360" s="9"/>
      <c r="D1360" s="9"/>
      <c r="M1360" s="33"/>
      <c r="Q1360" s="4"/>
      <c r="R1360" s="4"/>
      <c r="S1360" s="6"/>
      <c r="T1360" s="4"/>
      <c r="U1360" s="4"/>
    </row>
    <row r="1361">
      <c r="A1361" s="4"/>
      <c r="B1361" s="42"/>
      <c r="C1361" s="9"/>
      <c r="D1361" s="9"/>
      <c r="M1361" s="33"/>
      <c r="Q1361" s="4"/>
      <c r="R1361" s="4"/>
      <c r="S1361" s="6"/>
      <c r="T1361" s="4"/>
      <c r="U1361" s="4"/>
    </row>
    <row r="1362">
      <c r="A1362" s="4"/>
      <c r="B1362" s="42"/>
      <c r="C1362" s="9"/>
      <c r="D1362" s="9"/>
      <c r="M1362" s="33"/>
      <c r="Q1362" s="4"/>
      <c r="R1362" s="4"/>
      <c r="S1362" s="6"/>
      <c r="T1362" s="4"/>
      <c r="U1362" s="4"/>
    </row>
    <row r="1363">
      <c r="A1363" s="4"/>
      <c r="B1363" s="42"/>
      <c r="C1363" s="9"/>
      <c r="D1363" s="9"/>
      <c r="M1363" s="33"/>
      <c r="Q1363" s="4"/>
      <c r="R1363" s="4"/>
      <c r="S1363" s="6"/>
      <c r="T1363" s="4"/>
      <c r="U1363" s="4"/>
    </row>
    <row r="1364">
      <c r="A1364" s="4"/>
      <c r="B1364" s="42"/>
      <c r="C1364" s="9"/>
      <c r="D1364" s="9"/>
      <c r="M1364" s="33"/>
      <c r="Q1364" s="4"/>
      <c r="R1364" s="4"/>
      <c r="S1364" s="6"/>
      <c r="T1364" s="4"/>
      <c r="U1364" s="4"/>
    </row>
    <row r="1365">
      <c r="A1365" s="4"/>
      <c r="B1365" s="42"/>
      <c r="C1365" s="9"/>
      <c r="D1365" s="9"/>
      <c r="M1365" s="33"/>
      <c r="Q1365" s="4"/>
      <c r="R1365" s="4"/>
      <c r="S1365" s="6"/>
      <c r="T1365" s="4"/>
      <c r="U1365" s="4"/>
    </row>
    <row r="1366">
      <c r="A1366" s="4"/>
      <c r="B1366" s="42"/>
      <c r="C1366" s="9"/>
      <c r="D1366" s="9"/>
      <c r="M1366" s="33"/>
      <c r="Q1366" s="4"/>
      <c r="R1366" s="4"/>
      <c r="S1366" s="6"/>
      <c r="T1366" s="4"/>
      <c r="U1366" s="4"/>
    </row>
    <row r="1367">
      <c r="A1367" s="4"/>
      <c r="B1367" s="42"/>
      <c r="C1367" s="9"/>
      <c r="D1367" s="9"/>
      <c r="M1367" s="33"/>
      <c r="Q1367" s="4"/>
      <c r="R1367" s="4"/>
      <c r="S1367" s="6"/>
      <c r="T1367" s="4"/>
      <c r="U1367" s="4"/>
    </row>
    <row r="1368">
      <c r="A1368" s="4"/>
      <c r="B1368" s="42"/>
      <c r="C1368" s="9"/>
      <c r="D1368" s="9"/>
      <c r="M1368" s="33"/>
      <c r="Q1368" s="4"/>
      <c r="R1368" s="4"/>
      <c r="S1368" s="6"/>
      <c r="T1368" s="4"/>
      <c r="U1368" s="4"/>
    </row>
    <row r="1369">
      <c r="A1369" s="4"/>
      <c r="B1369" s="42"/>
      <c r="C1369" s="9"/>
      <c r="D1369" s="9"/>
      <c r="M1369" s="33"/>
      <c r="Q1369" s="4"/>
      <c r="R1369" s="4"/>
      <c r="S1369" s="6"/>
      <c r="T1369" s="4"/>
      <c r="U1369" s="4"/>
    </row>
    <row r="1370">
      <c r="A1370" s="4"/>
      <c r="B1370" s="42"/>
      <c r="C1370" s="9"/>
      <c r="D1370" s="9"/>
      <c r="M1370" s="33"/>
      <c r="Q1370" s="4"/>
      <c r="R1370" s="4"/>
      <c r="S1370" s="6"/>
      <c r="T1370" s="4"/>
      <c r="U1370" s="4"/>
    </row>
    <row r="1371">
      <c r="A1371" s="4"/>
      <c r="B1371" s="42"/>
      <c r="C1371" s="9"/>
      <c r="D1371" s="9"/>
      <c r="M1371" s="33"/>
      <c r="Q1371" s="4"/>
      <c r="R1371" s="4"/>
      <c r="S1371" s="6"/>
      <c r="T1371" s="4"/>
      <c r="U1371" s="4"/>
    </row>
    <row r="1372">
      <c r="A1372" s="4"/>
      <c r="B1372" s="42"/>
      <c r="C1372" s="9"/>
      <c r="D1372" s="9"/>
      <c r="M1372" s="33"/>
      <c r="Q1372" s="4"/>
      <c r="R1372" s="4"/>
      <c r="S1372" s="6"/>
      <c r="T1372" s="4"/>
      <c r="U1372" s="4"/>
    </row>
    <row r="1373">
      <c r="A1373" s="4"/>
      <c r="B1373" s="42"/>
      <c r="C1373" s="9"/>
      <c r="D1373" s="9"/>
      <c r="M1373" s="33"/>
      <c r="Q1373" s="4"/>
      <c r="R1373" s="4"/>
      <c r="S1373" s="6"/>
      <c r="T1373" s="4"/>
      <c r="U1373" s="4"/>
    </row>
    <row r="1374">
      <c r="A1374" s="4"/>
      <c r="B1374" s="42"/>
      <c r="C1374" s="9"/>
      <c r="D1374" s="9"/>
      <c r="M1374" s="33"/>
      <c r="Q1374" s="4"/>
      <c r="R1374" s="4"/>
      <c r="S1374" s="6"/>
      <c r="T1374" s="4"/>
      <c r="U1374" s="4"/>
    </row>
    <row r="1375">
      <c r="A1375" s="4"/>
      <c r="B1375" s="42"/>
      <c r="C1375" s="9"/>
      <c r="D1375" s="9"/>
      <c r="M1375" s="33"/>
      <c r="Q1375" s="4"/>
      <c r="R1375" s="4"/>
      <c r="S1375" s="6"/>
      <c r="T1375" s="4"/>
      <c r="U1375" s="4"/>
    </row>
    <row r="1376">
      <c r="A1376" s="4"/>
      <c r="B1376" s="42"/>
      <c r="C1376" s="9"/>
      <c r="D1376" s="9"/>
      <c r="M1376" s="33"/>
      <c r="Q1376" s="4"/>
      <c r="R1376" s="4"/>
      <c r="S1376" s="6"/>
      <c r="T1376" s="4"/>
      <c r="U1376" s="4"/>
    </row>
    <row r="1377">
      <c r="A1377" s="4"/>
      <c r="B1377" s="42"/>
      <c r="C1377" s="9"/>
      <c r="D1377" s="9"/>
      <c r="M1377" s="33"/>
      <c r="Q1377" s="4"/>
      <c r="R1377" s="4"/>
      <c r="S1377" s="6"/>
      <c r="T1377" s="4"/>
      <c r="U1377" s="4"/>
    </row>
    <row r="1378">
      <c r="A1378" s="4"/>
      <c r="B1378" s="42"/>
      <c r="C1378" s="9"/>
      <c r="D1378" s="9"/>
      <c r="M1378" s="33"/>
      <c r="Q1378" s="4"/>
      <c r="R1378" s="4"/>
      <c r="S1378" s="6"/>
      <c r="T1378" s="4"/>
      <c r="U1378" s="4"/>
    </row>
    <row r="1379">
      <c r="A1379" s="4"/>
      <c r="B1379" s="42"/>
      <c r="C1379" s="9"/>
      <c r="D1379" s="9"/>
      <c r="M1379" s="33"/>
      <c r="Q1379" s="4"/>
      <c r="R1379" s="4"/>
      <c r="S1379" s="6"/>
      <c r="T1379" s="4"/>
      <c r="U1379" s="4"/>
    </row>
    <row r="1380">
      <c r="A1380" s="4"/>
      <c r="B1380" s="42"/>
      <c r="C1380" s="9"/>
      <c r="D1380" s="9"/>
      <c r="M1380" s="33"/>
      <c r="Q1380" s="4"/>
      <c r="R1380" s="4"/>
      <c r="S1380" s="6"/>
      <c r="T1380" s="4"/>
      <c r="U1380" s="4"/>
    </row>
    <row r="1381">
      <c r="A1381" s="4"/>
      <c r="B1381" s="42"/>
      <c r="C1381" s="9"/>
      <c r="D1381" s="9"/>
      <c r="M1381" s="33"/>
      <c r="Q1381" s="4"/>
      <c r="R1381" s="4"/>
      <c r="S1381" s="6"/>
      <c r="T1381" s="4"/>
      <c r="U1381" s="4"/>
    </row>
    <row r="1382">
      <c r="A1382" s="4"/>
      <c r="B1382" s="42"/>
      <c r="C1382" s="9"/>
      <c r="D1382" s="9"/>
      <c r="M1382" s="33"/>
      <c r="Q1382" s="4"/>
      <c r="R1382" s="4"/>
      <c r="S1382" s="6"/>
      <c r="T1382" s="4"/>
      <c r="U1382" s="4"/>
    </row>
    <row r="1383">
      <c r="A1383" s="4"/>
      <c r="B1383" s="42"/>
      <c r="C1383" s="9"/>
      <c r="D1383" s="9"/>
      <c r="M1383" s="33"/>
      <c r="Q1383" s="4"/>
      <c r="R1383" s="4"/>
      <c r="S1383" s="6"/>
      <c r="T1383" s="4"/>
      <c r="U1383" s="4"/>
    </row>
    <row r="1384">
      <c r="A1384" s="4"/>
      <c r="B1384" s="42"/>
      <c r="C1384" s="9"/>
      <c r="D1384" s="9"/>
      <c r="M1384" s="33"/>
      <c r="Q1384" s="4"/>
      <c r="R1384" s="4"/>
      <c r="S1384" s="6"/>
      <c r="T1384" s="4"/>
      <c r="U1384" s="4"/>
    </row>
    <row r="1385">
      <c r="A1385" s="4"/>
      <c r="B1385" s="42"/>
      <c r="C1385" s="9"/>
      <c r="D1385" s="9"/>
      <c r="M1385" s="33"/>
      <c r="Q1385" s="4"/>
      <c r="R1385" s="4"/>
      <c r="S1385" s="6"/>
      <c r="T1385" s="4"/>
      <c r="U1385" s="4"/>
    </row>
    <row r="1386">
      <c r="A1386" s="4"/>
      <c r="B1386" s="42"/>
      <c r="C1386" s="9"/>
      <c r="D1386" s="9"/>
      <c r="M1386" s="33"/>
      <c r="Q1386" s="4"/>
      <c r="R1386" s="4"/>
      <c r="S1386" s="6"/>
      <c r="T1386" s="4"/>
      <c r="U1386" s="4"/>
    </row>
    <row r="1387">
      <c r="A1387" s="4"/>
      <c r="B1387" s="42"/>
      <c r="C1387" s="9"/>
      <c r="D1387" s="9"/>
      <c r="M1387" s="33"/>
      <c r="Q1387" s="4"/>
      <c r="R1387" s="4"/>
      <c r="S1387" s="6"/>
      <c r="T1387" s="4"/>
      <c r="U1387" s="4"/>
    </row>
    <row r="1388">
      <c r="A1388" s="4"/>
      <c r="B1388" s="42"/>
      <c r="C1388" s="9"/>
      <c r="D1388" s="9"/>
      <c r="M1388" s="33"/>
      <c r="Q1388" s="4"/>
      <c r="R1388" s="4"/>
      <c r="S1388" s="6"/>
      <c r="T1388" s="4"/>
      <c r="U1388" s="4"/>
    </row>
    <row r="1389">
      <c r="A1389" s="4"/>
      <c r="B1389" s="42"/>
      <c r="C1389" s="9"/>
      <c r="D1389" s="9"/>
      <c r="M1389" s="33"/>
      <c r="Q1389" s="4"/>
      <c r="R1389" s="4"/>
      <c r="S1389" s="6"/>
      <c r="T1389" s="4"/>
      <c r="U1389" s="4"/>
    </row>
    <row r="1390">
      <c r="A1390" s="4"/>
      <c r="B1390" s="42"/>
      <c r="C1390" s="9"/>
      <c r="D1390" s="9"/>
      <c r="M1390" s="33"/>
      <c r="Q1390" s="4"/>
      <c r="R1390" s="4"/>
      <c r="S1390" s="6"/>
      <c r="T1390" s="4"/>
      <c r="U1390" s="4"/>
    </row>
    <row r="1391">
      <c r="A1391" s="4"/>
      <c r="B1391" s="42"/>
      <c r="C1391" s="9"/>
      <c r="D1391" s="9"/>
      <c r="M1391" s="33"/>
      <c r="Q1391" s="4"/>
      <c r="R1391" s="4"/>
      <c r="S1391" s="6"/>
      <c r="T1391" s="4"/>
      <c r="U1391" s="4"/>
    </row>
    <row r="1392">
      <c r="A1392" s="4"/>
      <c r="B1392" s="42"/>
      <c r="C1392" s="9"/>
      <c r="D1392" s="9"/>
      <c r="M1392" s="33"/>
      <c r="Q1392" s="4"/>
      <c r="R1392" s="4"/>
      <c r="S1392" s="6"/>
      <c r="T1392" s="4"/>
      <c r="U1392" s="4"/>
    </row>
    <row r="1393">
      <c r="A1393" s="4"/>
      <c r="B1393" s="42"/>
      <c r="C1393" s="9"/>
      <c r="D1393" s="9"/>
      <c r="M1393" s="33"/>
      <c r="Q1393" s="4"/>
      <c r="R1393" s="4"/>
      <c r="S1393" s="6"/>
      <c r="T1393" s="4"/>
      <c r="U1393" s="4"/>
    </row>
    <row r="1394">
      <c r="A1394" s="4"/>
      <c r="B1394" s="42"/>
      <c r="C1394" s="9"/>
      <c r="D1394" s="9"/>
      <c r="M1394" s="33"/>
      <c r="Q1394" s="4"/>
      <c r="R1394" s="4"/>
      <c r="S1394" s="6"/>
      <c r="T1394" s="4"/>
      <c r="U1394" s="4"/>
    </row>
    <row r="1395">
      <c r="A1395" s="4"/>
      <c r="B1395" s="42"/>
      <c r="C1395" s="9"/>
      <c r="D1395" s="9"/>
      <c r="M1395" s="33"/>
      <c r="Q1395" s="4"/>
      <c r="R1395" s="4"/>
      <c r="S1395" s="6"/>
      <c r="T1395" s="4"/>
      <c r="U1395" s="4"/>
    </row>
    <row r="1396">
      <c r="A1396" s="4"/>
      <c r="B1396" s="42"/>
      <c r="C1396" s="9"/>
      <c r="D1396" s="9"/>
      <c r="M1396" s="33"/>
      <c r="Q1396" s="4"/>
      <c r="R1396" s="4"/>
      <c r="S1396" s="6"/>
      <c r="T1396" s="4"/>
      <c r="U1396" s="4"/>
    </row>
    <row r="1397">
      <c r="A1397" s="4"/>
      <c r="B1397" s="42"/>
      <c r="C1397" s="9"/>
      <c r="D1397" s="9"/>
      <c r="M1397" s="33"/>
      <c r="Q1397" s="4"/>
      <c r="R1397" s="4"/>
      <c r="S1397" s="6"/>
      <c r="T1397" s="4"/>
      <c r="U1397" s="4"/>
    </row>
    <row r="1398">
      <c r="A1398" s="4"/>
      <c r="B1398" s="42"/>
      <c r="C1398" s="9"/>
      <c r="D1398" s="9"/>
      <c r="M1398" s="33"/>
      <c r="Q1398" s="4"/>
      <c r="R1398" s="4"/>
      <c r="S1398" s="6"/>
      <c r="T1398" s="4"/>
      <c r="U1398" s="4"/>
    </row>
    <row r="1399">
      <c r="A1399" s="4"/>
      <c r="B1399" s="42"/>
      <c r="C1399" s="9"/>
      <c r="D1399" s="9"/>
      <c r="M1399" s="33"/>
      <c r="Q1399" s="4"/>
      <c r="R1399" s="4"/>
      <c r="S1399" s="6"/>
      <c r="T1399" s="4"/>
      <c r="U1399" s="4"/>
    </row>
    <row r="1400">
      <c r="A1400" s="4"/>
      <c r="B1400" s="42"/>
      <c r="C1400" s="9"/>
      <c r="D1400" s="9"/>
      <c r="M1400" s="33"/>
      <c r="Q1400" s="4"/>
      <c r="R1400" s="4"/>
      <c r="S1400" s="6"/>
      <c r="T1400" s="4"/>
      <c r="U1400" s="4"/>
    </row>
    <row r="1401">
      <c r="A1401" s="4"/>
      <c r="B1401" s="42"/>
      <c r="C1401" s="9"/>
      <c r="D1401" s="9"/>
      <c r="M1401" s="33"/>
      <c r="Q1401" s="4"/>
      <c r="R1401" s="4"/>
      <c r="S1401" s="6"/>
      <c r="T1401" s="4"/>
      <c r="U1401" s="4"/>
    </row>
    <row r="1402">
      <c r="A1402" s="4"/>
      <c r="B1402" s="42"/>
      <c r="C1402" s="9"/>
      <c r="D1402" s="9"/>
      <c r="M1402" s="33"/>
      <c r="Q1402" s="4"/>
      <c r="R1402" s="4"/>
      <c r="S1402" s="6"/>
      <c r="T1402" s="4"/>
      <c r="U1402" s="4"/>
    </row>
    <row r="1403">
      <c r="A1403" s="4"/>
      <c r="B1403" s="42"/>
      <c r="C1403" s="9"/>
      <c r="D1403" s="9"/>
      <c r="M1403" s="33"/>
      <c r="Q1403" s="4"/>
      <c r="R1403" s="4"/>
      <c r="S1403" s="6"/>
      <c r="T1403" s="4"/>
      <c r="U1403" s="4"/>
    </row>
    <row r="1404">
      <c r="A1404" s="4"/>
      <c r="B1404" s="42"/>
      <c r="C1404" s="9"/>
      <c r="D1404" s="9"/>
      <c r="M1404" s="33"/>
      <c r="Q1404" s="4"/>
      <c r="R1404" s="4"/>
      <c r="S1404" s="6"/>
      <c r="T1404" s="4"/>
      <c r="U1404" s="4"/>
    </row>
    <row r="1405">
      <c r="A1405" s="4"/>
      <c r="B1405" s="42"/>
      <c r="C1405" s="9"/>
      <c r="D1405" s="9"/>
      <c r="M1405" s="33"/>
      <c r="Q1405" s="4"/>
      <c r="R1405" s="4"/>
      <c r="S1405" s="6"/>
      <c r="T1405" s="4"/>
      <c r="U1405" s="4"/>
    </row>
    <row r="1406">
      <c r="A1406" s="4"/>
      <c r="B1406" s="42"/>
      <c r="C1406" s="9"/>
      <c r="D1406" s="9"/>
      <c r="M1406" s="33"/>
      <c r="Q1406" s="4"/>
      <c r="R1406" s="4"/>
      <c r="S1406" s="6"/>
      <c r="T1406" s="4"/>
      <c r="U1406" s="4"/>
    </row>
    <row r="1407">
      <c r="A1407" s="4"/>
      <c r="B1407" s="42"/>
      <c r="C1407" s="9"/>
      <c r="D1407" s="9"/>
      <c r="M1407" s="33"/>
      <c r="Q1407" s="4"/>
      <c r="R1407" s="4"/>
      <c r="S1407" s="6"/>
      <c r="T1407" s="4"/>
      <c r="U1407" s="4"/>
    </row>
    <row r="1408">
      <c r="A1408" s="4"/>
      <c r="B1408" s="42"/>
      <c r="C1408" s="9"/>
      <c r="D1408" s="9"/>
      <c r="M1408" s="33"/>
      <c r="Q1408" s="4"/>
      <c r="R1408" s="4"/>
      <c r="S1408" s="6"/>
      <c r="T1408" s="4"/>
      <c r="U1408" s="4"/>
    </row>
    <row r="1409">
      <c r="A1409" s="4"/>
      <c r="B1409" s="42"/>
      <c r="C1409" s="9"/>
      <c r="D1409" s="9"/>
      <c r="M1409" s="33"/>
      <c r="Q1409" s="4"/>
      <c r="R1409" s="4"/>
      <c r="S1409" s="6"/>
      <c r="T1409" s="4"/>
      <c r="U1409" s="4"/>
    </row>
    <row r="1410">
      <c r="A1410" s="4"/>
      <c r="B1410" s="42"/>
      <c r="C1410" s="9"/>
      <c r="D1410" s="9"/>
      <c r="M1410" s="33"/>
      <c r="Q1410" s="4"/>
      <c r="R1410" s="4"/>
      <c r="S1410" s="6"/>
      <c r="T1410" s="4"/>
      <c r="U1410" s="4"/>
    </row>
    <row r="1411">
      <c r="A1411" s="4"/>
      <c r="B1411" s="42"/>
      <c r="C1411" s="9"/>
      <c r="D1411" s="9"/>
      <c r="M1411" s="33"/>
      <c r="Q1411" s="4"/>
      <c r="R1411" s="4"/>
      <c r="S1411" s="6"/>
      <c r="T1411" s="4"/>
      <c r="U1411" s="4"/>
    </row>
    <row r="1412">
      <c r="A1412" s="4"/>
      <c r="B1412" s="42"/>
      <c r="C1412" s="9"/>
      <c r="D1412" s="9"/>
      <c r="M1412" s="33"/>
      <c r="Q1412" s="4"/>
      <c r="R1412" s="4"/>
      <c r="S1412" s="6"/>
      <c r="T1412" s="4"/>
      <c r="U1412" s="4"/>
    </row>
    <row r="1413">
      <c r="A1413" s="4"/>
      <c r="B1413" s="42"/>
      <c r="C1413" s="9"/>
      <c r="D1413" s="9"/>
      <c r="M1413" s="33"/>
      <c r="Q1413" s="4"/>
      <c r="R1413" s="4"/>
      <c r="S1413" s="6"/>
      <c r="T1413" s="4"/>
      <c r="U1413" s="4"/>
    </row>
    <row r="1414">
      <c r="A1414" s="4"/>
      <c r="B1414" s="42"/>
      <c r="C1414" s="9"/>
      <c r="D1414" s="9"/>
      <c r="M1414" s="33"/>
      <c r="Q1414" s="4"/>
      <c r="R1414" s="4"/>
      <c r="S1414" s="6"/>
      <c r="T1414" s="4"/>
      <c r="U1414" s="4"/>
    </row>
    <row r="1415">
      <c r="A1415" s="4"/>
      <c r="B1415" s="42"/>
      <c r="C1415" s="9"/>
      <c r="D1415" s="9"/>
      <c r="M1415" s="33"/>
      <c r="Q1415" s="4"/>
      <c r="R1415" s="4"/>
      <c r="S1415" s="6"/>
      <c r="T1415" s="4"/>
      <c r="U1415" s="4"/>
    </row>
    <row r="1416">
      <c r="A1416" s="4"/>
      <c r="B1416" s="42"/>
      <c r="C1416" s="9"/>
      <c r="D1416" s="9"/>
      <c r="M1416" s="33"/>
      <c r="Q1416" s="4"/>
      <c r="R1416" s="4"/>
      <c r="S1416" s="6"/>
      <c r="T1416" s="4"/>
      <c r="U1416" s="4"/>
    </row>
    <row r="1417">
      <c r="A1417" s="4"/>
      <c r="B1417" s="42"/>
      <c r="C1417" s="9"/>
      <c r="D1417" s="9"/>
      <c r="M1417" s="33"/>
      <c r="Q1417" s="4"/>
      <c r="R1417" s="4"/>
      <c r="S1417" s="6"/>
      <c r="T1417" s="4"/>
      <c r="U1417" s="4"/>
    </row>
    <row r="1418">
      <c r="A1418" s="4"/>
      <c r="B1418" s="42"/>
      <c r="C1418" s="9"/>
      <c r="D1418" s="9"/>
      <c r="M1418" s="33"/>
      <c r="Q1418" s="4"/>
      <c r="R1418" s="4"/>
      <c r="S1418" s="6"/>
      <c r="T1418" s="4"/>
      <c r="U1418" s="4"/>
    </row>
    <row r="1419">
      <c r="A1419" s="4"/>
      <c r="B1419" s="42"/>
      <c r="C1419" s="9"/>
      <c r="D1419" s="9"/>
      <c r="M1419" s="33"/>
      <c r="Q1419" s="4"/>
      <c r="R1419" s="4"/>
      <c r="S1419" s="6"/>
      <c r="T1419" s="4"/>
      <c r="U1419" s="4"/>
    </row>
    <row r="1420">
      <c r="A1420" s="4"/>
      <c r="B1420" s="42"/>
      <c r="C1420" s="9"/>
      <c r="D1420" s="9"/>
      <c r="M1420" s="33"/>
      <c r="Q1420" s="4"/>
      <c r="R1420" s="4"/>
      <c r="S1420" s="6"/>
      <c r="T1420" s="4"/>
      <c r="U1420" s="4"/>
    </row>
    <row r="1421">
      <c r="A1421" s="4"/>
      <c r="B1421" s="42"/>
      <c r="C1421" s="9"/>
      <c r="D1421" s="9"/>
      <c r="M1421" s="33"/>
      <c r="Q1421" s="4"/>
      <c r="R1421" s="4"/>
      <c r="S1421" s="6"/>
      <c r="T1421" s="4"/>
      <c r="U1421" s="4"/>
    </row>
    <row r="1422">
      <c r="A1422" s="4"/>
      <c r="B1422" s="42"/>
      <c r="C1422" s="9"/>
      <c r="D1422" s="9"/>
      <c r="M1422" s="33"/>
      <c r="Q1422" s="4"/>
      <c r="R1422" s="4"/>
      <c r="S1422" s="6"/>
      <c r="T1422" s="4"/>
      <c r="U1422" s="4"/>
    </row>
    <row r="1423">
      <c r="A1423" s="4"/>
      <c r="B1423" s="42"/>
      <c r="C1423" s="9"/>
      <c r="D1423" s="9"/>
      <c r="M1423" s="33"/>
      <c r="Q1423" s="4"/>
      <c r="R1423" s="4"/>
      <c r="S1423" s="6"/>
      <c r="T1423" s="4"/>
      <c r="U1423" s="4"/>
    </row>
    <row r="1424">
      <c r="A1424" s="4"/>
      <c r="B1424" s="42"/>
      <c r="C1424" s="9"/>
      <c r="D1424" s="9"/>
      <c r="M1424" s="33"/>
      <c r="Q1424" s="4"/>
      <c r="R1424" s="4"/>
      <c r="S1424" s="6"/>
      <c r="T1424" s="4"/>
      <c r="U1424" s="4"/>
    </row>
    <row r="1425">
      <c r="A1425" s="4"/>
      <c r="B1425" s="42"/>
      <c r="C1425" s="9"/>
      <c r="D1425" s="9"/>
      <c r="M1425" s="33"/>
      <c r="Q1425" s="4"/>
      <c r="R1425" s="4"/>
      <c r="S1425" s="6"/>
      <c r="T1425" s="4"/>
      <c r="U1425" s="4"/>
    </row>
    <row r="1426">
      <c r="A1426" s="4"/>
      <c r="B1426" s="42"/>
      <c r="C1426" s="9"/>
      <c r="D1426" s="9"/>
      <c r="M1426" s="33"/>
      <c r="Q1426" s="4"/>
      <c r="R1426" s="4"/>
      <c r="S1426" s="6"/>
      <c r="T1426" s="4"/>
      <c r="U1426" s="4"/>
    </row>
    <row r="1427">
      <c r="A1427" s="4"/>
      <c r="B1427" s="42"/>
      <c r="C1427" s="9"/>
      <c r="D1427" s="9"/>
      <c r="M1427" s="33"/>
      <c r="Q1427" s="4"/>
      <c r="R1427" s="4"/>
      <c r="S1427" s="6"/>
      <c r="T1427" s="4"/>
      <c r="U1427" s="4"/>
    </row>
    <row r="1428">
      <c r="A1428" s="4"/>
      <c r="B1428" s="42"/>
      <c r="C1428" s="9"/>
      <c r="D1428" s="9"/>
      <c r="M1428" s="33"/>
      <c r="Q1428" s="4"/>
      <c r="R1428" s="4"/>
      <c r="S1428" s="6"/>
      <c r="T1428" s="4"/>
      <c r="U1428" s="4"/>
    </row>
    <row r="1429">
      <c r="A1429" s="4"/>
      <c r="B1429" s="42"/>
      <c r="C1429" s="9"/>
      <c r="D1429" s="9"/>
      <c r="M1429" s="33"/>
      <c r="Q1429" s="4"/>
      <c r="R1429" s="4"/>
      <c r="S1429" s="6"/>
      <c r="T1429" s="4"/>
      <c r="U1429" s="4"/>
    </row>
    <row r="1430">
      <c r="A1430" s="4"/>
      <c r="B1430" s="42"/>
      <c r="C1430" s="9"/>
      <c r="D1430" s="9"/>
      <c r="M1430" s="33"/>
      <c r="Q1430" s="4"/>
      <c r="R1430" s="4"/>
      <c r="S1430" s="6"/>
      <c r="T1430" s="4"/>
      <c r="U1430" s="4"/>
    </row>
    <row r="1431">
      <c r="A1431" s="4"/>
      <c r="B1431" s="42"/>
      <c r="C1431" s="9"/>
      <c r="D1431" s="9"/>
      <c r="M1431" s="33"/>
      <c r="Q1431" s="4"/>
      <c r="R1431" s="4"/>
      <c r="S1431" s="6"/>
      <c r="T1431" s="4"/>
      <c r="U1431" s="4"/>
    </row>
    <row r="1432">
      <c r="A1432" s="4"/>
      <c r="B1432" s="42"/>
      <c r="C1432" s="9"/>
      <c r="D1432" s="9"/>
      <c r="M1432" s="33"/>
      <c r="Q1432" s="4"/>
      <c r="R1432" s="4"/>
      <c r="S1432" s="6"/>
      <c r="T1432" s="4"/>
      <c r="U1432" s="4"/>
    </row>
    <row r="1433">
      <c r="A1433" s="4"/>
      <c r="B1433" s="42"/>
      <c r="C1433" s="9"/>
      <c r="D1433" s="9"/>
      <c r="M1433" s="33"/>
      <c r="Q1433" s="4"/>
      <c r="R1433" s="4"/>
      <c r="S1433" s="6"/>
      <c r="T1433" s="4"/>
      <c r="U1433" s="4"/>
    </row>
    <row r="1434">
      <c r="A1434" s="4"/>
      <c r="B1434" s="42"/>
      <c r="C1434" s="9"/>
      <c r="D1434" s="9"/>
      <c r="M1434" s="33"/>
      <c r="Q1434" s="4"/>
      <c r="R1434" s="4"/>
      <c r="S1434" s="6"/>
      <c r="T1434" s="4"/>
      <c r="U1434" s="4"/>
    </row>
    <row r="1435">
      <c r="A1435" s="4"/>
      <c r="B1435" s="42"/>
      <c r="C1435" s="9"/>
      <c r="D1435" s="9"/>
      <c r="M1435" s="33"/>
      <c r="Q1435" s="4"/>
      <c r="R1435" s="4"/>
      <c r="S1435" s="6"/>
      <c r="T1435" s="4"/>
      <c r="U1435" s="4"/>
    </row>
    <row r="1436">
      <c r="A1436" s="4"/>
      <c r="B1436" s="42"/>
      <c r="C1436" s="9"/>
      <c r="D1436" s="9"/>
      <c r="M1436" s="33"/>
      <c r="Q1436" s="4"/>
      <c r="R1436" s="4"/>
      <c r="S1436" s="6"/>
      <c r="T1436" s="4"/>
      <c r="U1436" s="4"/>
    </row>
    <row r="1437">
      <c r="A1437" s="4"/>
      <c r="B1437" s="42"/>
      <c r="C1437" s="9"/>
      <c r="D1437" s="9"/>
      <c r="M1437" s="33"/>
      <c r="Q1437" s="4"/>
      <c r="R1437" s="4"/>
      <c r="S1437" s="6"/>
      <c r="T1437" s="4"/>
      <c r="U1437" s="4"/>
    </row>
    <row r="1438">
      <c r="A1438" s="4"/>
      <c r="B1438" s="42"/>
      <c r="C1438" s="9"/>
      <c r="D1438" s="9"/>
      <c r="M1438" s="33"/>
      <c r="Q1438" s="4"/>
      <c r="R1438" s="4"/>
      <c r="S1438" s="6"/>
      <c r="T1438" s="4"/>
      <c r="U1438" s="4"/>
    </row>
    <row r="1439">
      <c r="A1439" s="4"/>
      <c r="B1439" s="42"/>
      <c r="C1439" s="9"/>
      <c r="D1439" s="9"/>
      <c r="M1439" s="33"/>
      <c r="Q1439" s="4"/>
      <c r="R1439" s="4"/>
      <c r="S1439" s="6"/>
      <c r="T1439" s="4"/>
      <c r="U1439" s="4"/>
    </row>
    <row r="1440">
      <c r="A1440" s="4"/>
      <c r="B1440" s="42"/>
      <c r="C1440" s="9"/>
      <c r="D1440" s="9"/>
      <c r="M1440" s="33"/>
      <c r="Q1440" s="4"/>
      <c r="R1440" s="4"/>
      <c r="S1440" s="6"/>
      <c r="T1440" s="4"/>
      <c r="U1440" s="4"/>
    </row>
    <row r="1441">
      <c r="A1441" s="4"/>
      <c r="B1441" s="42"/>
      <c r="C1441" s="9"/>
      <c r="D1441" s="9"/>
      <c r="M1441" s="33"/>
      <c r="Q1441" s="4"/>
      <c r="R1441" s="4"/>
      <c r="S1441" s="6"/>
      <c r="T1441" s="4"/>
      <c r="U1441" s="4"/>
    </row>
    <row r="1442">
      <c r="A1442" s="4"/>
      <c r="B1442" s="42"/>
      <c r="C1442" s="9"/>
      <c r="D1442" s="9"/>
      <c r="M1442" s="33"/>
      <c r="Q1442" s="4"/>
      <c r="R1442" s="4"/>
      <c r="S1442" s="6"/>
      <c r="T1442" s="4"/>
      <c r="U1442" s="4"/>
    </row>
    <row r="1443">
      <c r="A1443" s="4"/>
      <c r="B1443" s="42"/>
      <c r="C1443" s="9"/>
      <c r="D1443" s="9"/>
      <c r="M1443" s="33"/>
      <c r="Q1443" s="4"/>
      <c r="R1443" s="4"/>
      <c r="S1443" s="6"/>
      <c r="T1443" s="4"/>
      <c r="U1443" s="4"/>
    </row>
    <row r="1444">
      <c r="A1444" s="4"/>
      <c r="B1444" s="42"/>
      <c r="C1444" s="9"/>
      <c r="D1444" s="9"/>
      <c r="M1444" s="33"/>
      <c r="Q1444" s="4"/>
      <c r="R1444" s="4"/>
      <c r="S1444" s="6"/>
      <c r="T1444" s="4"/>
      <c r="U1444" s="4"/>
    </row>
    <row r="1445">
      <c r="A1445" s="4"/>
      <c r="B1445" s="42"/>
      <c r="C1445" s="9"/>
      <c r="D1445" s="9"/>
      <c r="M1445" s="33"/>
      <c r="Q1445" s="4"/>
      <c r="R1445" s="4"/>
      <c r="S1445" s="6"/>
      <c r="T1445" s="4"/>
      <c r="U1445" s="4"/>
    </row>
  </sheetData>
  <customSheetViews>
    <customSheetView guid="{D972A8CD-D230-48C9-B3B8-F41DD1E369B5}" filter="1" showAutoFilter="1">
      <autoFilter ref="$B$1:$P$445"/>
    </customSheetView>
  </customSheetViews>
  <conditionalFormatting sqref="E2:E1445 F249:F250">
    <cfRule type="expression" dxfId="0" priority="1">
      <formula>COUNTIF($B$2:$E$344, E2) &gt; 1</formula>
    </cfRule>
  </conditionalFormatting>
  <hyperlinks>
    <hyperlink r:id="rId1" ref="I2"/>
    <hyperlink r:id="rId2" ref="K27"/>
    <hyperlink r:id="rId3" ref="K28"/>
    <hyperlink r:id="rId4" ref="K29"/>
    <hyperlink r:id="rId5" ref="K30"/>
    <hyperlink r:id="rId6" ref="K31"/>
    <hyperlink r:id="rId7" ref="K32"/>
    <hyperlink r:id="rId8" ref="K33"/>
    <hyperlink r:id="rId9" ref="K34"/>
    <hyperlink r:id="rId10" ref="K35"/>
    <hyperlink r:id="rId11" ref="K36"/>
    <hyperlink r:id="rId12" ref="K37"/>
    <hyperlink r:id="rId13" ref="K38"/>
    <hyperlink r:id="rId14" ref="K39"/>
    <hyperlink r:id="rId15" ref="K40"/>
    <hyperlink r:id="rId16" ref="K41"/>
    <hyperlink r:id="rId17" ref="K42"/>
    <hyperlink r:id="rId18" ref="K43"/>
    <hyperlink r:id="rId19" ref="K44"/>
    <hyperlink r:id="rId20" ref="K45"/>
    <hyperlink r:id="rId21" ref="K46"/>
    <hyperlink r:id="rId22" ref="K47"/>
    <hyperlink r:id="rId23" ref="K50"/>
    <hyperlink r:id="rId24" ref="K51"/>
    <hyperlink r:id="rId25" ref="K52"/>
    <hyperlink r:id="rId26" ref="K53"/>
    <hyperlink r:id="rId27" ref="K54"/>
    <hyperlink r:id="rId28" ref="K55"/>
    <hyperlink r:id="rId29" ref="K56"/>
    <hyperlink r:id="rId30" ref="K57"/>
    <hyperlink r:id="rId31" ref="K58"/>
    <hyperlink r:id="rId32" ref="K59"/>
    <hyperlink r:id="rId33" ref="K60"/>
    <hyperlink r:id="rId34" ref="K61"/>
    <hyperlink r:id="rId35" ref="K62"/>
    <hyperlink r:id="rId36" ref="K63"/>
    <hyperlink r:id="rId37" ref="K64"/>
    <hyperlink r:id="rId38" ref="K65"/>
    <hyperlink r:id="rId39" ref="K66"/>
    <hyperlink r:id="rId40" ref="K67"/>
    <hyperlink r:id="rId41" ref="K68"/>
    <hyperlink r:id="rId42" ref="K69"/>
    <hyperlink r:id="rId43" ref="K70"/>
    <hyperlink r:id="rId44" ref="K71"/>
    <hyperlink r:id="rId45" ref="K72"/>
    <hyperlink r:id="rId46" ref="K73"/>
    <hyperlink r:id="rId47" ref="K74"/>
    <hyperlink r:id="rId48" ref="K75"/>
    <hyperlink r:id="rId49" ref="K76"/>
    <hyperlink r:id="rId50" ref="K77"/>
    <hyperlink r:id="rId51" ref="K78"/>
    <hyperlink r:id="rId52" ref="K79"/>
    <hyperlink r:id="rId53" ref="K80"/>
    <hyperlink r:id="rId54" ref="K81"/>
    <hyperlink r:id="rId55" ref="K82"/>
    <hyperlink r:id="rId56" ref="K83"/>
    <hyperlink r:id="rId57" ref="K84"/>
    <hyperlink r:id="rId58" ref="K85"/>
    <hyperlink r:id="rId59" ref="K86"/>
    <hyperlink r:id="rId60" ref="K87"/>
    <hyperlink r:id="rId61" ref="K88"/>
    <hyperlink r:id="rId62" ref="K89"/>
    <hyperlink r:id="rId63" ref="K90"/>
    <hyperlink r:id="rId64" ref="K91"/>
    <hyperlink r:id="rId65" ref="K92"/>
    <hyperlink r:id="rId66" ref="K93"/>
    <hyperlink r:id="rId67" ref="K94"/>
    <hyperlink r:id="rId68" ref="K95"/>
    <hyperlink r:id="rId69" ref="K96"/>
    <hyperlink r:id="rId70" ref="K97"/>
    <hyperlink r:id="rId71" ref="K98"/>
    <hyperlink r:id="rId72" ref="K99"/>
    <hyperlink r:id="rId73" ref="K100"/>
    <hyperlink r:id="rId74" ref="K101"/>
    <hyperlink r:id="rId75" ref="K102"/>
    <hyperlink r:id="rId76" ref="K103"/>
    <hyperlink r:id="rId77" ref="K104"/>
    <hyperlink r:id="rId78" ref="K105"/>
    <hyperlink r:id="rId79" ref="K106"/>
    <hyperlink r:id="rId80" ref="K107"/>
    <hyperlink r:id="rId81" ref="K108"/>
    <hyperlink r:id="rId82" ref="K109"/>
    <hyperlink r:id="rId83" ref="K110"/>
    <hyperlink r:id="rId84" ref="K111"/>
    <hyperlink r:id="rId85" ref="K112"/>
    <hyperlink r:id="rId86" ref="K113"/>
    <hyperlink r:id="rId87" ref="K114"/>
    <hyperlink r:id="rId88" ref="K115"/>
    <hyperlink r:id="rId89" ref="K116"/>
    <hyperlink r:id="rId90" ref="K117"/>
    <hyperlink r:id="rId91" ref="K118"/>
    <hyperlink r:id="rId92" ref="K119"/>
    <hyperlink r:id="rId93" ref="K120"/>
    <hyperlink r:id="rId94" ref="K121"/>
    <hyperlink r:id="rId95" ref="K122"/>
    <hyperlink r:id="rId96" ref="K123"/>
    <hyperlink r:id="rId97" ref="K124"/>
    <hyperlink r:id="rId98" ref="P124"/>
    <hyperlink r:id="rId99" ref="K125"/>
    <hyperlink r:id="rId100" ref="P125"/>
    <hyperlink r:id="rId101" ref="K126"/>
    <hyperlink r:id="rId102" ref="K127"/>
    <hyperlink r:id="rId103" ref="K128"/>
    <hyperlink r:id="rId104" ref="K129"/>
    <hyperlink r:id="rId105" ref="K131"/>
    <hyperlink r:id="rId106" ref="K133"/>
    <hyperlink r:id="rId107" ref="K134"/>
    <hyperlink r:id="rId108" ref="K136"/>
    <hyperlink r:id="rId109" ref="K137"/>
    <hyperlink r:id="rId110" ref="K138"/>
    <hyperlink r:id="rId111" ref="K139"/>
    <hyperlink r:id="rId112" ref="K141"/>
    <hyperlink r:id="rId113" ref="K142"/>
    <hyperlink r:id="rId114" ref="K143"/>
    <hyperlink r:id="rId115" ref="K144"/>
    <hyperlink r:id="rId116" ref="K145"/>
    <hyperlink r:id="rId117" ref="K146"/>
    <hyperlink r:id="rId118" ref="K147"/>
    <hyperlink r:id="rId119" ref="K148"/>
    <hyperlink r:id="rId120" ref="K149"/>
    <hyperlink r:id="rId121" ref="K150"/>
    <hyperlink r:id="rId122" ref="K151"/>
    <hyperlink r:id="rId123" ref="K152"/>
    <hyperlink r:id="rId124" ref="K153"/>
    <hyperlink r:id="rId125" ref="K154"/>
    <hyperlink r:id="rId126" ref="K155"/>
    <hyperlink r:id="rId127" ref="K156"/>
    <hyperlink r:id="rId128" ref="P156"/>
    <hyperlink r:id="rId129" ref="K159"/>
    <hyperlink r:id="rId130" ref="K162"/>
    <hyperlink r:id="rId131" ref="K165"/>
    <hyperlink r:id="rId132" ref="K166"/>
    <hyperlink r:id="rId133" ref="K167"/>
    <hyperlink r:id="rId134" ref="K168"/>
    <hyperlink r:id="rId135" ref="K174"/>
    <hyperlink r:id="rId136" ref="P174"/>
    <hyperlink r:id="rId137" ref="K175"/>
    <hyperlink r:id="rId138" ref="K176"/>
    <hyperlink r:id="rId139" ref="K178"/>
    <hyperlink r:id="rId140" ref="K180"/>
    <hyperlink r:id="rId141" ref="K181"/>
    <hyperlink r:id="rId142" ref="K182"/>
    <hyperlink r:id="rId143" ref="P182"/>
    <hyperlink r:id="rId144" ref="K183"/>
    <hyperlink r:id="rId145" ref="K184"/>
    <hyperlink r:id="rId146" ref="P184"/>
    <hyperlink r:id="rId147" ref="K185"/>
    <hyperlink r:id="rId148" ref="K187"/>
    <hyperlink r:id="rId149" ref="K188"/>
    <hyperlink r:id="rId150" ref="K190"/>
    <hyperlink r:id="rId151" ref="K192"/>
    <hyperlink r:id="rId152" ref="K194"/>
    <hyperlink r:id="rId153" ref="P194"/>
    <hyperlink r:id="rId154" ref="K195"/>
    <hyperlink r:id="rId155" ref="K196"/>
    <hyperlink r:id="rId156" ref="K197"/>
    <hyperlink r:id="rId157" ref="K199"/>
    <hyperlink r:id="rId158" ref="K200"/>
    <hyperlink r:id="rId159" ref="K201"/>
    <hyperlink r:id="rId160" ref="K202"/>
    <hyperlink r:id="rId161" ref="K203"/>
    <hyperlink r:id="rId162" ref="K204"/>
    <hyperlink r:id="rId163" ref="K205"/>
    <hyperlink r:id="rId164" ref="K206"/>
    <hyperlink r:id="rId165" ref="K216"/>
    <hyperlink r:id="rId166" ref="K232"/>
    <hyperlink r:id="rId167" ref="K234"/>
    <hyperlink r:id="rId168" ref="K241"/>
    <hyperlink r:id="rId169" ref="K243"/>
    <hyperlink r:id="rId170" ref="K345"/>
    <hyperlink r:id="rId171" ref="K346"/>
    <hyperlink r:id="rId172" ref="K347"/>
    <hyperlink r:id="rId173" ref="K350"/>
    <hyperlink r:id="rId174" ref="K351"/>
    <hyperlink r:id="rId175" ref="K352"/>
    <hyperlink r:id="rId176" ref="K354"/>
    <hyperlink r:id="rId177" ref="K358"/>
    <hyperlink r:id="rId178" ref="K359"/>
    <hyperlink r:id="rId179" ref="K362"/>
    <hyperlink r:id="rId180" ref="K364"/>
    <hyperlink r:id="rId181" ref="K365"/>
    <hyperlink r:id="rId182" ref="K367"/>
    <hyperlink r:id="rId183" ref="K368"/>
    <hyperlink r:id="rId184" ref="K369"/>
    <hyperlink r:id="rId185" ref="K370"/>
    <hyperlink r:id="rId186" ref="K371"/>
    <hyperlink r:id="rId187" ref="K372"/>
    <hyperlink r:id="rId188" ref="K373"/>
    <hyperlink r:id="rId189" ref="K374"/>
    <hyperlink r:id="rId190" ref="K375"/>
    <hyperlink r:id="rId191" ref="K377"/>
    <hyperlink r:id="rId192" ref="K378"/>
    <hyperlink r:id="rId193" ref="K380"/>
    <hyperlink r:id="rId194" ref="K381"/>
    <hyperlink r:id="rId195" ref="K382"/>
    <hyperlink r:id="rId196" ref="K383"/>
    <hyperlink r:id="rId197" ref="K384"/>
    <hyperlink r:id="rId198" ref="K385"/>
    <hyperlink r:id="rId199" ref="K386"/>
    <hyperlink r:id="rId200" ref="P386"/>
    <hyperlink r:id="rId201" ref="K387"/>
    <hyperlink r:id="rId202" ref="K388"/>
    <hyperlink r:id="rId203" ref="K389"/>
    <hyperlink r:id="rId204" ref="K390"/>
    <hyperlink r:id="rId205" ref="K391"/>
    <hyperlink r:id="rId206" ref="K392"/>
    <hyperlink r:id="rId207" ref="K393"/>
    <hyperlink r:id="rId208" ref="K394"/>
    <hyperlink r:id="rId209" ref="K395"/>
    <hyperlink r:id="rId210" ref="K396"/>
    <hyperlink r:id="rId211" ref="K397"/>
    <hyperlink r:id="rId212" ref="K398"/>
    <hyperlink r:id="rId213" ref="K399"/>
    <hyperlink r:id="rId214" ref="K400"/>
    <hyperlink r:id="rId215" ref="K401"/>
    <hyperlink r:id="rId216" ref="K402"/>
    <hyperlink r:id="rId217" ref="K403"/>
    <hyperlink r:id="rId218" ref="K404"/>
    <hyperlink r:id="rId219" ref="K406"/>
    <hyperlink r:id="rId220" ref="K407"/>
    <hyperlink r:id="rId221" ref="K408"/>
    <hyperlink r:id="rId222" ref="K409"/>
    <hyperlink r:id="rId223" ref="K410"/>
    <hyperlink r:id="rId224" ref="K429"/>
    <hyperlink r:id="rId225" ref="K430"/>
    <hyperlink r:id="rId226" ref="K431"/>
    <hyperlink r:id="rId227" ref="K432"/>
    <hyperlink r:id="rId228" ref="K433"/>
    <hyperlink r:id="rId229" ref="K434"/>
    <hyperlink r:id="rId230" ref="K435"/>
    <hyperlink r:id="rId231" ref="K436"/>
    <hyperlink r:id="rId232" ref="K437"/>
    <hyperlink r:id="rId233" ref="K438"/>
    <hyperlink r:id="rId234" ref="K439"/>
    <hyperlink r:id="rId235" ref="K440"/>
    <hyperlink r:id="rId236" ref="K441"/>
    <hyperlink r:id="rId237" ref="K442"/>
    <hyperlink r:id="rId238" ref="K443"/>
    <hyperlink r:id="rId239" ref="K444"/>
    <hyperlink r:id="rId240" ref="K445"/>
  </hyperlinks>
  <drawing r:id="rId2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63"/>
    <col customWidth="1" min="2" max="2" width="26.25"/>
    <col customWidth="1" min="3" max="3" width="18.88"/>
    <col customWidth="1" min="4" max="4" width="29.5"/>
    <col customWidth="1" min="5" max="13" width="18.88"/>
    <col customWidth="1" min="14" max="14" width="36.38"/>
    <col customWidth="1" min="15" max="15" width="32.63"/>
    <col customWidth="1" min="16" max="16" width="50.13"/>
    <col customWidth="1" min="17" max="23" width="18.88"/>
  </cols>
  <sheetData>
    <row r="1">
      <c r="A1" s="18" t="s">
        <v>2085</v>
      </c>
      <c r="B1" s="43" t="s">
        <v>11</v>
      </c>
      <c r="C1" s="19" t="s">
        <v>8</v>
      </c>
      <c r="D1" s="22" t="s">
        <v>11</v>
      </c>
      <c r="E1" s="20" t="s">
        <v>12</v>
      </c>
      <c r="F1" s="20" t="s">
        <v>2086</v>
      </c>
      <c r="G1" s="20" t="s">
        <v>2087</v>
      </c>
      <c r="H1" s="20" t="s">
        <v>2088</v>
      </c>
      <c r="I1" s="20" t="s">
        <v>2089</v>
      </c>
      <c r="J1" s="20" t="s">
        <v>2090</v>
      </c>
      <c r="K1" s="20" t="s">
        <v>14</v>
      </c>
      <c r="L1" s="20" t="s">
        <v>2091</v>
      </c>
      <c r="M1" s="20" t="s">
        <v>16</v>
      </c>
      <c r="N1" s="20" t="s">
        <v>17</v>
      </c>
      <c r="O1" s="23" t="s">
        <v>9</v>
      </c>
      <c r="P1" s="23" t="s">
        <v>2092</v>
      </c>
      <c r="Q1" s="23" t="s">
        <v>40</v>
      </c>
      <c r="R1" s="44"/>
      <c r="S1" s="44"/>
      <c r="T1" s="44"/>
      <c r="U1" s="44"/>
      <c r="V1" s="44"/>
      <c r="W1" s="44"/>
    </row>
    <row r="2">
      <c r="A2" s="4" t="str">
        <f t="array" ref="A2:A123">if(D2:D123="",,RIGHT(D2:D123,LEN(D2:D123)-SEARCH(" - ",D2:D123,1)-2))</f>
        <v>DL1043</v>
      </c>
      <c r="B2" s="4" t="str">
        <f t="array" ref="B2:B123">if(D2:D123="",,left(D2:D123,SEARCH(" - ",D2:D123,1)-1))</f>
        <v>Shree Gurunanak Motors</v>
      </c>
      <c r="C2" s="35">
        <v>45362.63690429398</v>
      </c>
      <c r="D2" s="9" t="s">
        <v>268</v>
      </c>
      <c r="E2" s="4" t="s">
        <v>2093</v>
      </c>
      <c r="F2" s="9">
        <v>9.910784843E9</v>
      </c>
      <c r="G2" s="9" t="s">
        <v>2094</v>
      </c>
      <c r="I2" s="9" t="s">
        <v>2095</v>
      </c>
      <c r="K2" s="9" t="s">
        <v>44</v>
      </c>
      <c r="L2" s="9" t="s">
        <v>258</v>
      </c>
      <c r="M2" s="9">
        <v>110005.0</v>
      </c>
      <c r="N2" s="36" t="s">
        <v>2096</v>
      </c>
      <c r="O2" s="9" t="s">
        <v>160</v>
      </c>
      <c r="P2" s="9" t="s">
        <v>1676</v>
      </c>
    </row>
    <row r="3">
      <c r="A3" s="4" t="s">
        <v>575</v>
      </c>
      <c r="B3" s="4" t="s">
        <v>576</v>
      </c>
      <c r="C3" s="35">
        <v>45362.63962565972</v>
      </c>
      <c r="D3" s="9" t="s">
        <v>580</v>
      </c>
      <c r="E3" s="4" t="s">
        <v>2097</v>
      </c>
      <c r="F3" s="9">
        <v>9.810554294E9</v>
      </c>
      <c r="G3" s="9" t="s">
        <v>46</v>
      </c>
      <c r="I3" s="9" t="s">
        <v>2095</v>
      </c>
      <c r="K3" s="9" t="s">
        <v>44</v>
      </c>
      <c r="L3" s="9" t="s">
        <v>424</v>
      </c>
      <c r="M3" s="9">
        <v>110015.0</v>
      </c>
      <c r="N3" s="36" t="s">
        <v>2098</v>
      </c>
      <c r="O3" s="9" t="s">
        <v>160</v>
      </c>
      <c r="P3" s="9" t="s">
        <v>1676</v>
      </c>
    </row>
    <row r="4">
      <c r="A4" s="4" t="s">
        <v>581</v>
      </c>
      <c r="B4" s="4" t="s">
        <v>582</v>
      </c>
      <c r="C4" s="35">
        <v>45362.64157603009</v>
      </c>
      <c r="D4" s="9" t="s">
        <v>586</v>
      </c>
      <c r="E4" s="4" t="s">
        <v>29</v>
      </c>
      <c r="F4" s="9">
        <v>9.625499216E9</v>
      </c>
      <c r="G4" s="9" t="s">
        <v>2094</v>
      </c>
      <c r="I4" s="9" t="s">
        <v>2095</v>
      </c>
      <c r="K4" s="9" t="s">
        <v>44</v>
      </c>
      <c r="L4" s="9" t="s">
        <v>584</v>
      </c>
      <c r="M4" s="9">
        <v>110041.0</v>
      </c>
      <c r="N4" s="36" t="s">
        <v>2099</v>
      </c>
      <c r="O4" s="9" t="s">
        <v>160</v>
      </c>
      <c r="P4" s="9" t="s">
        <v>1676</v>
      </c>
    </row>
    <row r="5">
      <c r="A5" s="4" t="s">
        <v>274</v>
      </c>
      <c r="B5" s="4" t="s">
        <v>275</v>
      </c>
      <c r="C5" s="35">
        <v>45362.643645902775</v>
      </c>
      <c r="D5" s="9" t="s">
        <v>278</v>
      </c>
      <c r="E5" s="4" t="s">
        <v>275</v>
      </c>
      <c r="F5" s="9">
        <v>9.810894567E9</v>
      </c>
      <c r="G5" s="9" t="s">
        <v>2094</v>
      </c>
      <c r="I5" s="9" t="s">
        <v>2095</v>
      </c>
      <c r="K5" s="9" t="s">
        <v>44</v>
      </c>
      <c r="L5" s="9" t="s">
        <v>217</v>
      </c>
      <c r="M5" s="9">
        <v>110005.0</v>
      </c>
      <c r="N5" s="36" t="s">
        <v>2100</v>
      </c>
      <c r="O5" s="9" t="s">
        <v>160</v>
      </c>
      <c r="P5" s="9" t="s">
        <v>1676</v>
      </c>
    </row>
    <row r="6">
      <c r="A6" s="4" t="s">
        <v>308</v>
      </c>
      <c r="B6" s="4" t="s">
        <v>309</v>
      </c>
      <c r="C6" s="35">
        <v>45362.6461293287</v>
      </c>
      <c r="D6" s="9" t="s">
        <v>313</v>
      </c>
      <c r="E6" s="4" t="s">
        <v>310</v>
      </c>
      <c r="F6" s="9">
        <v>8.860615509E9</v>
      </c>
      <c r="G6" s="9" t="s">
        <v>2101</v>
      </c>
      <c r="I6" s="9" t="s">
        <v>2102</v>
      </c>
      <c r="K6" s="9" t="s">
        <v>44</v>
      </c>
      <c r="L6" s="9" t="s">
        <v>311</v>
      </c>
      <c r="M6" s="9">
        <v>110075.0</v>
      </c>
      <c r="N6" s="36" t="s">
        <v>2103</v>
      </c>
      <c r="O6" s="9" t="s">
        <v>160</v>
      </c>
      <c r="P6" s="9" t="s">
        <v>1676</v>
      </c>
    </row>
    <row r="7">
      <c r="A7" s="4" t="s">
        <v>635</v>
      </c>
      <c r="B7" s="4" t="s">
        <v>636</v>
      </c>
      <c r="C7" s="35">
        <v>45362.649336400464</v>
      </c>
      <c r="D7" s="9" t="s">
        <v>639</v>
      </c>
      <c r="E7" s="4" t="s">
        <v>637</v>
      </c>
      <c r="F7" s="9">
        <v>8.826690771E9</v>
      </c>
      <c r="G7" s="9" t="s">
        <v>2094</v>
      </c>
      <c r="I7" s="9" t="s">
        <v>2095</v>
      </c>
      <c r="K7" s="9" t="s">
        <v>44</v>
      </c>
      <c r="L7" s="9" t="s">
        <v>487</v>
      </c>
      <c r="M7" s="9">
        <v>110018.0</v>
      </c>
      <c r="N7" s="36" t="s">
        <v>2104</v>
      </c>
      <c r="O7" s="9" t="s">
        <v>160</v>
      </c>
      <c r="P7" s="9" t="s">
        <v>1676</v>
      </c>
    </row>
    <row r="8">
      <c r="A8" s="4" t="s">
        <v>668</v>
      </c>
      <c r="B8" s="4" t="s">
        <v>669</v>
      </c>
      <c r="C8" s="35">
        <v>45362.65135612269</v>
      </c>
      <c r="D8" s="9" t="s">
        <v>673</v>
      </c>
      <c r="E8" s="4" t="s">
        <v>670</v>
      </c>
      <c r="F8" s="9">
        <v>7.406465686E9</v>
      </c>
      <c r="G8" s="9" t="s">
        <v>2094</v>
      </c>
      <c r="I8" s="9" t="s">
        <v>2095</v>
      </c>
      <c r="K8" s="9" t="s">
        <v>44</v>
      </c>
      <c r="L8" s="9" t="s">
        <v>706</v>
      </c>
      <c r="M8" s="9">
        <v>110034.0</v>
      </c>
      <c r="N8" s="36" t="s">
        <v>2105</v>
      </c>
      <c r="O8" s="9" t="s">
        <v>160</v>
      </c>
      <c r="P8" s="9" t="s">
        <v>1676</v>
      </c>
    </row>
    <row r="9">
      <c r="A9" s="4" t="s">
        <v>191</v>
      </c>
      <c r="B9" s="4" t="s">
        <v>192</v>
      </c>
      <c r="C9" s="35">
        <v>45365.524854664356</v>
      </c>
      <c r="D9" s="9" t="s">
        <v>196</v>
      </c>
      <c r="E9" s="4" t="s">
        <v>193</v>
      </c>
      <c r="F9" s="9">
        <v>9.643568586E9</v>
      </c>
      <c r="G9" s="9" t="s">
        <v>2094</v>
      </c>
      <c r="I9" s="9" t="s">
        <v>2095</v>
      </c>
      <c r="K9" s="9" t="s">
        <v>44</v>
      </c>
      <c r="L9" s="9" t="s">
        <v>163</v>
      </c>
      <c r="M9" s="9">
        <v>110085.0</v>
      </c>
      <c r="N9" s="36" t="s">
        <v>2106</v>
      </c>
      <c r="O9" s="9" t="s">
        <v>160</v>
      </c>
      <c r="P9" s="9" t="s">
        <v>199</v>
      </c>
    </row>
    <row r="10">
      <c r="A10" s="4" t="s">
        <v>899</v>
      </c>
      <c r="B10" s="4" t="s">
        <v>2107</v>
      </c>
      <c r="C10" s="40">
        <v>45372.70872412037</v>
      </c>
      <c r="D10" s="9" t="s">
        <v>2108</v>
      </c>
      <c r="E10" s="9" t="s">
        <v>901</v>
      </c>
      <c r="G10" s="9" t="s">
        <v>2094</v>
      </c>
      <c r="I10" s="9" t="s">
        <v>2095</v>
      </c>
      <c r="K10" s="9" t="s">
        <v>44</v>
      </c>
      <c r="O10" s="9" t="s">
        <v>160</v>
      </c>
      <c r="P10" s="9" t="s">
        <v>199</v>
      </c>
    </row>
    <row r="11">
      <c r="A11" s="4" t="s">
        <v>1074</v>
      </c>
      <c r="B11" s="4" t="s">
        <v>1075</v>
      </c>
      <c r="C11" s="40">
        <v>45378.4832477662</v>
      </c>
      <c r="D11" s="9" t="s">
        <v>1081</v>
      </c>
      <c r="E11" s="9" t="s">
        <v>1076</v>
      </c>
      <c r="G11" s="9" t="s">
        <v>2109</v>
      </c>
      <c r="I11" s="9" t="s">
        <v>2102</v>
      </c>
      <c r="K11" s="9" t="s">
        <v>1077</v>
      </c>
      <c r="O11" s="9" t="s">
        <v>722</v>
      </c>
      <c r="P11" s="9" t="s">
        <v>199</v>
      </c>
    </row>
    <row r="12">
      <c r="A12" s="4" t="s">
        <v>1145</v>
      </c>
      <c r="B12" s="4" t="s">
        <v>1146</v>
      </c>
      <c r="C12" s="40">
        <v>45379.6835531713</v>
      </c>
      <c r="D12" s="9" t="s">
        <v>1150</v>
      </c>
      <c r="E12" s="9" t="s">
        <v>2110</v>
      </c>
      <c r="G12" s="9" t="s">
        <v>2094</v>
      </c>
      <c r="I12" s="9" t="s">
        <v>2095</v>
      </c>
      <c r="K12" s="9" t="s">
        <v>44</v>
      </c>
      <c r="O12" s="9" t="s">
        <v>160</v>
      </c>
      <c r="P12" s="9" t="s">
        <v>199</v>
      </c>
    </row>
    <row r="13">
      <c r="A13" s="4" t="s">
        <v>1041</v>
      </c>
      <c r="B13" s="4" t="s">
        <v>1042</v>
      </c>
      <c r="C13" s="40">
        <v>45381.44010997685</v>
      </c>
      <c r="D13" s="9" t="s">
        <v>1047</v>
      </c>
      <c r="E13" s="9" t="s">
        <v>2111</v>
      </c>
      <c r="G13" s="9" t="s">
        <v>2094</v>
      </c>
      <c r="I13" s="9" t="s">
        <v>2095</v>
      </c>
      <c r="K13" s="9" t="s">
        <v>44</v>
      </c>
      <c r="O13" s="9" t="s">
        <v>722</v>
      </c>
      <c r="P13" s="9" t="s">
        <v>2112</v>
      </c>
    </row>
    <row r="14">
      <c r="A14" s="4" t="s">
        <v>1097</v>
      </c>
      <c r="B14" s="4" t="s">
        <v>1098</v>
      </c>
      <c r="C14" s="40">
        <v>45384.661954270836</v>
      </c>
      <c r="D14" s="9" t="s">
        <v>1103</v>
      </c>
      <c r="E14" s="9" t="s">
        <v>1113</v>
      </c>
      <c r="G14" s="9" t="s">
        <v>2101</v>
      </c>
      <c r="I14" s="9" t="s">
        <v>2095</v>
      </c>
      <c r="K14" s="9" t="s">
        <v>1027</v>
      </c>
      <c r="O14" s="9" t="s">
        <v>568</v>
      </c>
      <c r="P14" s="45" t="s">
        <v>2113</v>
      </c>
    </row>
    <row r="15">
      <c r="A15" s="4" t="s">
        <v>1699</v>
      </c>
      <c r="B15" s="4" t="s">
        <v>1700</v>
      </c>
      <c r="C15" s="40">
        <v>45385.53484438657</v>
      </c>
      <c r="D15" s="9" t="s">
        <v>1703</v>
      </c>
      <c r="E15" s="9" t="s">
        <v>1700</v>
      </c>
      <c r="G15" s="9" t="s">
        <v>2094</v>
      </c>
      <c r="I15" s="9" t="s">
        <v>2095</v>
      </c>
      <c r="K15" s="9" t="s">
        <v>44</v>
      </c>
      <c r="O15" s="9" t="s">
        <v>160</v>
      </c>
      <c r="P15" s="9" t="s">
        <v>1676</v>
      </c>
    </row>
    <row r="16">
      <c r="A16" s="4" t="s">
        <v>1596</v>
      </c>
      <c r="B16" s="4" t="s">
        <v>1316</v>
      </c>
      <c r="C16" s="40">
        <v>45385.540015833336</v>
      </c>
      <c r="D16" s="9" t="s">
        <v>1598</v>
      </c>
      <c r="E16" s="9" t="s">
        <v>1673</v>
      </c>
      <c r="G16" s="9" t="s">
        <v>2101</v>
      </c>
      <c r="I16" s="9" t="s">
        <v>2095</v>
      </c>
      <c r="K16" s="9" t="s">
        <v>1077</v>
      </c>
      <c r="O16" s="9" t="s">
        <v>1671</v>
      </c>
      <c r="P16" s="9" t="s">
        <v>1676</v>
      </c>
    </row>
    <row r="17">
      <c r="A17" s="4" t="s">
        <v>1711</v>
      </c>
      <c r="B17" s="4" t="s">
        <v>1712</v>
      </c>
      <c r="C17" s="40">
        <v>45385.64355763889</v>
      </c>
      <c r="D17" s="9" t="s">
        <v>1716</v>
      </c>
      <c r="E17" s="9" t="s">
        <v>1713</v>
      </c>
      <c r="G17" s="9" t="s">
        <v>2101</v>
      </c>
      <c r="I17" s="9" t="s">
        <v>2095</v>
      </c>
      <c r="K17" s="9" t="s">
        <v>1077</v>
      </c>
      <c r="O17" s="9" t="s">
        <v>1671</v>
      </c>
      <c r="P17" s="9" t="s">
        <v>1676</v>
      </c>
    </row>
    <row r="18">
      <c r="A18" s="4" t="s">
        <v>1830</v>
      </c>
      <c r="B18" s="4" t="s">
        <v>1831</v>
      </c>
      <c r="C18" s="40">
        <v>45386.66879509259</v>
      </c>
      <c r="D18" s="9" t="s">
        <v>1835</v>
      </c>
      <c r="E18" s="9" t="s">
        <v>1832</v>
      </c>
      <c r="G18" s="9" t="s">
        <v>2094</v>
      </c>
      <c r="I18" s="9" t="s">
        <v>2095</v>
      </c>
      <c r="K18" s="9" t="s">
        <v>1077</v>
      </c>
      <c r="O18" s="9" t="s">
        <v>1671</v>
      </c>
      <c r="P18" s="9" t="s">
        <v>1676</v>
      </c>
    </row>
    <row r="19">
      <c r="A19" s="4" t="s">
        <v>1836</v>
      </c>
      <c r="B19" s="4" t="s">
        <v>1837</v>
      </c>
      <c r="C19" s="40">
        <v>45386.670539074075</v>
      </c>
      <c r="D19" s="9" t="s">
        <v>1840</v>
      </c>
      <c r="E19" s="9" t="s">
        <v>1113</v>
      </c>
      <c r="G19" s="9" t="s">
        <v>2094</v>
      </c>
      <c r="I19" s="9" t="s">
        <v>2095</v>
      </c>
      <c r="K19" s="9" t="s">
        <v>1077</v>
      </c>
      <c r="O19" s="9" t="s">
        <v>1671</v>
      </c>
      <c r="P19" s="9" t="s">
        <v>1676</v>
      </c>
    </row>
    <row r="20">
      <c r="A20" s="4" t="s">
        <v>1841</v>
      </c>
      <c r="B20" s="4" t="s">
        <v>1842</v>
      </c>
      <c r="C20" s="40">
        <v>45386.671075185186</v>
      </c>
      <c r="D20" s="9" t="s">
        <v>1846</v>
      </c>
      <c r="E20" s="9" t="s">
        <v>1843</v>
      </c>
      <c r="G20" s="9" t="s">
        <v>2094</v>
      </c>
      <c r="I20" s="9" t="s">
        <v>2095</v>
      </c>
      <c r="K20" s="9" t="s">
        <v>1077</v>
      </c>
      <c r="O20" s="9" t="s">
        <v>1671</v>
      </c>
      <c r="P20" s="9" t="s">
        <v>1676</v>
      </c>
    </row>
    <row r="21">
      <c r="A21" s="4" t="s">
        <v>1864</v>
      </c>
      <c r="B21" s="4" t="s">
        <v>1865</v>
      </c>
      <c r="C21" s="40">
        <v>45386.671894768515</v>
      </c>
      <c r="D21" s="9" t="s">
        <v>1868</v>
      </c>
      <c r="E21" s="9" t="s">
        <v>1843</v>
      </c>
      <c r="G21" s="9" t="s">
        <v>2094</v>
      </c>
      <c r="I21" s="9" t="s">
        <v>2095</v>
      </c>
      <c r="K21" s="9" t="s">
        <v>1077</v>
      </c>
      <c r="O21" s="9" t="s">
        <v>1671</v>
      </c>
      <c r="P21" s="9" t="s">
        <v>1676</v>
      </c>
    </row>
    <row r="22">
      <c r="A22" s="4" t="s">
        <v>1847</v>
      </c>
      <c r="B22" s="4" t="s">
        <v>1105</v>
      </c>
      <c r="C22" s="40">
        <v>45386.67346827546</v>
      </c>
      <c r="D22" s="9" t="s">
        <v>1851</v>
      </c>
      <c r="E22" s="9" t="s">
        <v>1848</v>
      </c>
      <c r="G22" s="9" t="s">
        <v>2094</v>
      </c>
      <c r="I22" s="9" t="s">
        <v>2095</v>
      </c>
      <c r="K22" s="9" t="s">
        <v>1027</v>
      </c>
      <c r="O22" s="9" t="s">
        <v>1671</v>
      </c>
      <c r="P22" s="9" t="s">
        <v>1676</v>
      </c>
    </row>
    <row r="23">
      <c r="A23" s="4" t="s">
        <v>2058</v>
      </c>
      <c r="B23" s="4" t="s">
        <v>2059</v>
      </c>
      <c r="C23" s="40">
        <v>45391.458651203706</v>
      </c>
      <c r="D23" s="9" t="s">
        <v>2063</v>
      </c>
      <c r="E23" s="9" t="s">
        <v>2059</v>
      </c>
      <c r="G23" s="9" t="s">
        <v>2094</v>
      </c>
      <c r="I23" s="9" t="s">
        <v>2095</v>
      </c>
      <c r="K23" s="9" t="s">
        <v>1077</v>
      </c>
      <c r="O23" s="9" t="s">
        <v>1671</v>
      </c>
      <c r="P23" s="9" t="s">
        <v>1676</v>
      </c>
    </row>
    <row r="24">
      <c r="A24" s="4" t="s">
        <v>2064</v>
      </c>
      <c r="B24" s="4" t="s">
        <v>2066</v>
      </c>
      <c r="C24" s="40">
        <v>45391.49738011574</v>
      </c>
      <c r="D24" s="9" t="s">
        <v>2071</v>
      </c>
      <c r="E24" s="9" t="s">
        <v>2067</v>
      </c>
      <c r="G24" s="9" t="s">
        <v>2094</v>
      </c>
      <c r="I24" s="9" t="s">
        <v>2095</v>
      </c>
      <c r="K24" s="9" t="s">
        <v>44</v>
      </c>
      <c r="O24" s="9" t="s">
        <v>2065</v>
      </c>
      <c r="P24" s="9" t="s">
        <v>1676</v>
      </c>
    </row>
    <row r="25">
      <c r="A25" s="4" t="s">
        <v>1704</v>
      </c>
      <c r="B25" s="4" t="s">
        <v>1705</v>
      </c>
      <c r="C25" s="40">
        <v>45391.5906240162</v>
      </c>
      <c r="D25" s="9" t="s">
        <v>1708</v>
      </c>
      <c r="E25" s="9" t="s">
        <v>1706</v>
      </c>
      <c r="G25" s="9" t="s">
        <v>2094</v>
      </c>
      <c r="I25" s="9" t="s">
        <v>2095</v>
      </c>
      <c r="K25" s="9" t="s">
        <v>44</v>
      </c>
      <c r="O25" s="9" t="s">
        <v>160</v>
      </c>
      <c r="P25" s="9" t="s">
        <v>1676</v>
      </c>
    </row>
    <row r="26">
      <c r="A26" s="4" t="s">
        <v>2114</v>
      </c>
      <c r="B26" s="4" t="s">
        <v>28</v>
      </c>
      <c r="C26" s="27">
        <v>45281.49607700232</v>
      </c>
      <c r="D26" s="9" t="s">
        <v>2115</v>
      </c>
      <c r="E26" s="4" t="s">
        <v>29</v>
      </c>
      <c r="G26" s="4" t="s">
        <v>32</v>
      </c>
      <c r="I26" s="4" t="s">
        <v>2095</v>
      </c>
      <c r="K26" s="4" t="s">
        <v>1077</v>
      </c>
      <c r="L26" s="5" t="s">
        <v>2116</v>
      </c>
      <c r="M26" s="4">
        <v>122001.0</v>
      </c>
      <c r="O26" s="5" t="s">
        <v>26</v>
      </c>
    </row>
    <row r="27">
      <c r="A27" s="4" t="s">
        <v>33</v>
      </c>
      <c r="B27" s="4" t="s">
        <v>35</v>
      </c>
      <c r="C27" s="27">
        <v>45307.64689030092</v>
      </c>
      <c r="D27" s="9" t="s">
        <v>39</v>
      </c>
      <c r="E27" s="4" t="s">
        <v>36</v>
      </c>
      <c r="G27" s="4" t="s">
        <v>32</v>
      </c>
      <c r="I27" s="4" t="s">
        <v>2095</v>
      </c>
      <c r="K27" s="4" t="s">
        <v>37</v>
      </c>
      <c r="L27" s="5" t="s">
        <v>38</v>
      </c>
      <c r="M27" s="4">
        <v>573211.0</v>
      </c>
      <c r="O27" s="5" t="s">
        <v>34</v>
      </c>
    </row>
    <row r="28">
      <c r="A28" s="4" t="s">
        <v>41</v>
      </c>
      <c r="B28" s="4" t="s">
        <v>2117</v>
      </c>
      <c r="C28" s="27">
        <v>45315.63435216435</v>
      </c>
      <c r="D28" s="9" t="s">
        <v>2118</v>
      </c>
      <c r="E28" s="4" t="s">
        <v>43</v>
      </c>
      <c r="G28" s="4" t="s">
        <v>46</v>
      </c>
      <c r="I28" s="4" t="s">
        <v>2102</v>
      </c>
      <c r="K28" s="4" t="s">
        <v>44</v>
      </c>
      <c r="L28" s="5" t="s">
        <v>45</v>
      </c>
      <c r="M28" s="4">
        <v>110024.0</v>
      </c>
      <c r="O28" s="5" t="s">
        <v>26</v>
      </c>
    </row>
    <row r="29">
      <c r="A29" s="4" t="s">
        <v>48</v>
      </c>
      <c r="B29" s="4" t="s">
        <v>49</v>
      </c>
      <c r="C29" s="27">
        <v>45320.61324818287</v>
      </c>
      <c r="D29" s="9" t="s">
        <v>52</v>
      </c>
      <c r="E29" s="4" t="s">
        <v>50</v>
      </c>
      <c r="G29" s="4" t="s">
        <v>32</v>
      </c>
      <c r="I29" s="9" t="s">
        <v>2095</v>
      </c>
      <c r="K29" s="4" t="s">
        <v>44</v>
      </c>
      <c r="L29" s="5" t="s">
        <v>51</v>
      </c>
      <c r="M29" s="4">
        <v>110014.0</v>
      </c>
      <c r="O29" s="5" t="s">
        <v>34</v>
      </c>
    </row>
    <row r="30">
      <c r="A30" s="4" t="s">
        <v>53</v>
      </c>
      <c r="B30" s="4" t="s">
        <v>54</v>
      </c>
      <c r="C30" s="27">
        <v>45320.62183892362</v>
      </c>
      <c r="D30" s="9" t="s">
        <v>57</v>
      </c>
      <c r="E30" s="4" t="s">
        <v>55</v>
      </c>
      <c r="G30" s="4" t="s">
        <v>32</v>
      </c>
      <c r="I30" s="4" t="s">
        <v>2095</v>
      </c>
      <c r="K30" s="4" t="s">
        <v>44</v>
      </c>
      <c r="L30" s="5" t="s">
        <v>56</v>
      </c>
      <c r="M30" s="4">
        <v>110076.0</v>
      </c>
      <c r="O30" s="5" t="s">
        <v>34</v>
      </c>
    </row>
    <row r="31">
      <c r="A31" s="4" t="s">
        <v>58</v>
      </c>
      <c r="B31" s="4" t="s">
        <v>59</v>
      </c>
      <c r="C31" s="27">
        <v>45327.0</v>
      </c>
      <c r="D31" s="9" t="s">
        <v>62</v>
      </c>
      <c r="E31" s="4" t="s">
        <v>60</v>
      </c>
      <c r="G31" s="4" t="s">
        <v>32</v>
      </c>
      <c r="I31" s="4" t="s">
        <v>2095</v>
      </c>
      <c r="K31" s="4" t="s">
        <v>44</v>
      </c>
      <c r="L31" s="5" t="s">
        <v>61</v>
      </c>
      <c r="M31" s="4">
        <v>110024.0</v>
      </c>
      <c r="O31" s="5" t="s">
        <v>34</v>
      </c>
    </row>
    <row r="32">
      <c r="A32" s="4" t="s">
        <v>63</v>
      </c>
      <c r="B32" s="4" t="s">
        <v>64</v>
      </c>
      <c r="C32" s="27">
        <v>45324.49247896991</v>
      </c>
      <c r="D32" s="9" t="s">
        <v>67</v>
      </c>
      <c r="E32" s="4" t="s">
        <v>65</v>
      </c>
      <c r="G32" s="4" t="s">
        <v>32</v>
      </c>
      <c r="I32" s="4" t="s">
        <v>2095</v>
      </c>
      <c r="K32" s="4" t="s">
        <v>44</v>
      </c>
      <c r="L32" s="5" t="s">
        <v>66</v>
      </c>
      <c r="M32" s="4">
        <v>110024.0</v>
      </c>
      <c r="O32" s="5" t="s">
        <v>34</v>
      </c>
    </row>
    <row r="33">
      <c r="A33" s="4" t="s">
        <v>68</v>
      </c>
      <c r="B33" s="4" t="s">
        <v>2119</v>
      </c>
      <c r="C33" s="27">
        <v>45325.639350474536</v>
      </c>
      <c r="D33" s="9" t="s">
        <v>2120</v>
      </c>
      <c r="E33" s="4" t="s">
        <v>70</v>
      </c>
      <c r="G33" s="4" t="s">
        <v>32</v>
      </c>
      <c r="I33" s="4" t="s">
        <v>2102</v>
      </c>
      <c r="K33" s="4" t="s">
        <v>44</v>
      </c>
      <c r="L33" s="5" t="s">
        <v>71</v>
      </c>
      <c r="M33" s="4">
        <v>110071.0</v>
      </c>
      <c r="O33" s="5" t="s">
        <v>34</v>
      </c>
    </row>
    <row r="34">
      <c r="A34" s="4" t="s">
        <v>73</v>
      </c>
      <c r="B34" s="4" t="s">
        <v>75</v>
      </c>
      <c r="C34" s="27">
        <v>45328.530418599534</v>
      </c>
      <c r="D34" s="9" t="s">
        <v>78</v>
      </c>
      <c r="E34" s="4" t="s">
        <v>76</v>
      </c>
      <c r="F34" s="4">
        <v>9.811162057E9</v>
      </c>
      <c r="G34" s="4" t="s">
        <v>32</v>
      </c>
      <c r="I34" s="4" t="s">
        <v>2095</v>
      </c>
      <c r="K34" s="4" t="s">
        <v>44</v>
      </c>
      <c r="L34" s="5" t="s">
        <v>77</v>
      </c>
      <c r="M34" s="4">
        <v>110023.0</v>
      </c>
      <c r="O34" s="5" t="s">
        <v>74</v>
      </c>
    </row>
    <row r="35">
      <c r="A35" s="4" t="s">
        <v>79</v>
      </c>
      <c r="B35" s="4" t="s">
        <v>80</v>
      </c>
      <c r="C35" s="27">
        <v>45329.48157996528</v>
      </c>
      <c r="D35" s="9" t="s">
        <v>83</v>
      </c>
      <c r="E35" s="4" t="s">
        <v>81</v>
      </c>
      <c r="F35" s="4">
        <v>8.178980927E9</v>
      </c>
      <c r="G35" s="4" t="s">
        <v>32</v>
      </c>
      <c r="I35" s="4" t="s">
        <v>2102</v>
      </c>
      <c r="K35" s="4" t="s">
        <v>44</v>
      </c>
      <c r="L35" s="5" t="s">
        <v>82</v>
      </c>
      <c r="M35" s="4">
        <v>110024.0</v>
      </c>
      <c r="O35" s="5" t="s">
        <v>34</v>
      </c>
    </row>
    <row r="36">
      <c r="A36" s="4" t="s">
        <v>84</v>
      </c>
      <c r="B36" s="4" t="s">
        <v>85</v>
      </c>
      <c r="C36" s="27">
        <v>45334.561833784726</v>
      </c>
      <c r="D36" s="9" t="s">
        <v>88</v>
      </c>
      <c r="E36" s="4" t="s">
        <v>86</v>
      </c>
      <c r="F36" s="4">
        <v>9.81103206E9</v>
      </c>
      <c r="G36" s="4" t="s">
        <v>32</v>
      </c>
      <c r="I36" s="4" t="s">
        <v>2102</v>
      </c>
      <c r="K36" s="4" t="s">
        <v>44</v>
      </c>
      <c r="L36" s="5" t="s">
        <v>87</v>
      </c>
      <c r="M36" s="4">
        <v>110024.0</v>
      </c>
      <c r="O36" s="5" t="s">
        <v>74</v>
      </c>
    </row>
    <row r="37">
      <c r="A37" s="4" t="s">
        <v>89</v>
      </c>
      <c r="B37" s="4" t="s">
        <v>90</v>
      </c>
      <c r="C37" s="27">
        <v>45336.6552581713</v>
      </c>
      <c r="D37" s="9" t="s">
        <v>93</v>
      </c>
      <c r="E37" s="4" t="s">
        <v>91</v>
      </c>
      <c r="F37" s="4">
        <v>9.811998582E9</v>
      </c>
      <c r="G37" s="4" t="s">
        <v>32</v>
      </c>
      <c r="I37" s="4" t="s">
        <v>2095</v>
      </c>
      <c r="K37" s="4" t="s">
        <v>44</v>
      </c>
      <c r="L37" s="5" t="s">
        <v>92</v>
      </c>
      <c r="M37" s="4">
        <v>110019.0</v>
      </c>
      <c r="O37" s="5" t="s">
        <v>74</v>
      </c>
    </row>
    <row r="38">
      <c r="A38" s="4" t="s">
        <v>94</v>
      </c>
      <c r="B38" s="4" t="s">
        <v>95</v>
      </c>
      <c r="C38" s="27">
        <v>45339.470826550925</v>
      </c>
      <c r="D38" s="9" t="s">
        <v>98</v>
      </c>
      <c r="E38" s="4" t="s">
        <v>96</v>
      </c>
      <c r="F38" s="4">
        <v>9.999385888E9</v>
      </c>
      <c r="G38" s="4" t="s">
        <v>32</v>
      </c>
      <c r="I38" s="4" t="s">
        <v>2095</v>
      </c>
      <c r="K38" s="4" t="s">
        <v>44</v>
      </c>
      <c r="L38" s="5" t="s">
        <v>97</v>
      </c>
      <c r="M38" s="4">
        <v>110014.0</v>
      </c>
      <c r="O38" s="5" t="s">
        <v>74</v>
      </c>
    </row>
    <row r="39">
      <c r="A39" s="4" t="s">
        <v>99</v>
      </c>
      <c r="B39" s="4" t="s">
        <v>2121</v>
      </c>
      <c r="C39" s="27">
        <v>45339.68902021991</v>
      </c>
      <c r="D39" s="9" t="s">
        <v>2122</v>
      </c>
      <c r="E39" s="4" t="s">
        <v>102</v>
      </c>
      <c r="F39" s="4">
        <v>8.058580005E9</v>
      </c>
      <c r="G39" s="4" t="s">
        <v>32</v>
      </c>
      <c r="I39" s="4" t="s">
        <v>2102</v>
      </c>
      <c r="K39" s="4" t="s">
        <v>30</v>
      </c>
      <c r="L39" s="5" t="s">
        <v>103</v>
      </c>
      <c r="M39" s="4">
        <v>122001.0</v>
      </c>
      <c r="O39" s="46" t="s">
        <v>100</v>
      </c>
    </row>
    <row r="40">
      <c r="A40" s="4" t="s">
        <v>105</v>
      </c>
      <c r="B40" s="4" t="s">
        <v>106</v>
      </c>
      <c r="C40" s="27">
        <v>45342.53412471065</v>
      </c>
      <c r="D40" s="9" t="s">
        <v>109</v>
      </c>
      <c r="E40" s="4" t="s">
        <v>107</v>
      </c>
      <c r="F40" s="4">
        <v>9.971595415E9</v>
      </c>
      <c r="G40" s="4" t="s">
        <v>32</v>
      </c>
      <c r="I40" s="4" t="s">
        <v>2095</v>
      </c>
      <c r="K40" s="4" t="s">
        <v>44</v>
      </c>
      <c r="L40" s="5" t="s">
        <v>108</v>
      </c>
      <c r="M40" s="4">
        <v>110003.0</v>
      </c>
      <c r="O40" s="5" t="s">
        <v>74</v>
      </c>
    </row>
    <row r="41">
      <c r="A41" s="4" t="s">
        <v>110</v>
      </c>
      <c r="B41" s="4" t="s">
        <v>111</v>
      </c>
      <c r="C41" s="27">
        <v>45342.58823861111</v>
      </c>
      <c r="D41" s="9" t="s">
        <v>114</v>
      </c>
      <c r="E41" s="4" t="s">
        <v>112</v>
      </c>
      <c r="F41" s="4">
        <v>7.982007877E9</v>
      </c>
      <c r="G41" s="4" t="s">
        <v>32</v>
      </c>
      <c r="I41" s="4" t="s">
        <v>2095</v>
      </c>
      <c r="K41" s="4" t="s">
        <v>44</v>
      </c>
      <c r="L41" s="5" t="s">
        <v>113</v>
      </c>
      <c r="M41" s="4">
        <v>110023.0</v>
      </c>
      <c r="O41" s="5" t="s">
        <v>74</v>
      </c>
    </row>
    <row r="42">
      <c r="A42" s="4" t="s">
        <v>115</v>
      </c>
      <c r="B42" s="4" t="s">
        <v>116</v>
      </c>
      <c r="C42" s="27">
        <v>45342.726115185185</v>
      </c>
      <c r="D42" s="9" t="s">
        <v>120</v>
      </c>
      <c r="E42" s="4" t="s">
        <v>117</v>
      </c>
      <c r="F42" s="4">
        <v>9.891464591E9</v>
      </c>
      <c r="G42" s="4" t="s">
        <v>119</v>
      </c>
      <c r="I42" s="4" t="s">
        <v>2102</v>
      </c>
      <c r="K42" s="4" t="s">
        <v>44</v>
      </c>
      <c r="L42" s="5" t="s">
        <v>118</v>
      </c>
      <c r="M42" s="4">
        <v>110024.0</v>
      </c>
      <c r="O42" s="5" t="s">
        <v>34</v>
      </c>
    </row>
    <row r="43">
      <c r="A43" s="4" t="s">
        <v>121</v>
      </c>
      <c r="B43" s="4" t="s">
        <v>2123</v>
      </c>
      <c r="C43" s="27">
        <v>45342.72712438657</v>
      </c>
      <c r="D43" s="9" t="s">
        <v>2124</v>
      </c>
      <c r="E43" s="4" t="s">
        <v>123</v>
      </c>
      <c r="F43" s="4">
        <v>9.540348333E9</v>
      </c>
      <c r="G43" s="4" t="s">
        <v>32</v>
      </c>
      <c r="I43" s="4" t="s">
        <v>2102</v>
      </c>
      <c r="K43" s="4" t="s">
        <v>30</v>
      </c>
      <c r="L43" s="5" t="s">
        <v>124</v>
      </c>
      <c r="M43" s="4">
        <v>122022.0</v>
      </c>
      <c r="O43" s="46" t="s">
        <v>100</v>
      </c>
    </row>
    <row r="44">
      <c r="A44" s="4" t="s">
        <v>126</v>
      </c>
      <c r="B44" s="4" t="s">
        <v>2125</v>
      </c>
      <c r="C44" s="27">
        <v>45343.48591923611</v>
      </c>
      <c r="D44" s="9" t="s">
        <v>2126</v>
      </c>
      <c r="E44" s="4" t="s">
        <v>128</v>
      </c>
      <c r="F44" s="4">
        <v>9.990541E9</v>
      </c>
      <c r="G44" s="4" t="s">
        <v>119</v>
      </c>
      <c r="I44" s="4" t="s">
        <v>2095</v>
      </c>
      <c r="K44" s="4" t="s">
        <v>30</v>
      </c>
      <c r="L44" s="5" t="s">
        <v>129</v>
      </c>
      <c r="M44" s="4">
        <v>122001.0</v>
      </c>
      <c r="O44" s="46" t="s">
        <v>100</v>
      </c>
    </row>
    <row r="45">
      <c r="A45" s="4" t="s">
        <v>131</v>
      </c>
      <c r="B45" s="4" t="s">
        <v>132</v>
      </c>
      <c r="C45" s="27">
        <v>45343.534466944446</v>
      </c>
      <c r="D45" s="9" t="s">
        <v>135</v>
      </c>
      <c r="E45" s="4" t="s">
        <v>133</v>
      </c>
      <c r="F45" s="4">
        <v>9.810480029E9</v>
      </c>
      <c r="G45" s="4" t="s">
        <v>32</v>
      </c>
      <c r="I45" s="4" t="s">
        <v>2102</v>
      </c>
      <c r="K45" s="4" t="s">
        <v>44</v>
      </c>
      <c r="L45" s="5" t="s">
        <v>134</v>
      </c>
      <c r="M45" s="4">
        <v>110024.0</v>
      </c>
      <c r="O45" s="5" t="s">
        <v>34</v>
      </c>
    </row>
    <row r="46">
      <c r="A46" s="4" t="s">
        <v>136</v>
      </c>
      <c r="B46" s="4" t="s">
        <v>137</v>
      </c>
      <c r="C46" s="27">
        <v>45348.60637576389</v>
      </c>
      <c r="D46" s="9" t="s">
        <v>140</v>
      </c>
      <c r="E46" s="4" t="s">
        <v>138</v>
      </c>
      <c r="F46" s="4">
        <v>9.810012032E9</v>
      </c>
      <c r="G46" s="4" t="s">
        <v>32</v>
      </c>
      <c r="I46" s="4" t="s">
        <v>2095</v>
      </c>
      <c r="K46" s="4" t="s">
        <v>44</v>
      </c>
      <c r="L46" s="5" t="s">
        <v>139</v>
      </c>
      <c r="M46" s="4">
        <v>110019.0</v>
      </c>
      <c r="O46" s="5" t="s">
        <v>34</v>
      </c>
    </row>
    <row r="47">
      <c r="A47" s="4" t="s">
        <v>141</v>
      </c>
      <c r="B47" s="4" t="s">
        <v>142</v>
      </c>
      <c r="C47" s="27">
        <v>45349.63379885416</v>
      </c>
      <c r="D47" s="9" t="s">
        <v>145</v>
      </c>
      <c r="E47" s="4" t="s">
        <v>143</v>
      </c>
      <c r="F47" s="4">
        <v>9.711523546E9</v>
      </c>
      <c r="G47" s="4" t="s">
        <v>32</v>
      </c>
      <c r="I47" s="4" t="s">
        <v>2095</v>
      </c>
      <c r="K47" s="4" t="s">
        <v>44</v>
      </c>
      <c r="L47" s="5" t="s">
        <v>144</v>
      </c>
      <c r="M47" s="4">
        <v>110023.0</v>
      </c>
      <c r="O47" s="5" t="s">
        <v>34</v>
      </c>
    </row>
    <row r="48">
      <c r="A48" s="4" t="s">
        <v>149</v>
      </c>
      <c r="B48" s="4" t="s">
        <v>150</v>
      </c>
      <c r="C48" s="27">
        <v>45324.0</v>
      </c>
      <c r="D48" s="9" t="s">
        <v>153</v>
      </c>
      <c r="E48" s="4" t="s">
        <v>151</v>
      </c>
      <c r="G48" s="4" t="s">
        <v>32</v>
      </c>
      <c r="I48" s="4" t="s">
        <v>2095</v>
      </c>
      <c r="K48" s="4" t="s">
        <v>44</v>
      </c>
      <c r="L48" s="5" t="s">
        <v>152</v>
      </c>
      <c r="M48" s="4">
        <v>110024.0</v>
      </c>
      <c r="O48" s="5" t="s">
        <v>34</v>
      </c>
    </row>
    <row r="49">
      <c r="A49" s="4" t="s">
        <v>1254</v>
      </c>
      <c r="B49" s="4" t="s">
        <v>1256</v>
      </c>
      <c r="C49" s="47">
        <v>45382.0</v>
      </c>
      <c r="D49" s="9" t="s">
        <v>1257</v>
      </c>
      <c r="E49" s="9" t="s">
        <v>1256</v>
      </c>
      <c r="G49" s="9" t="s">
        <v>2127</v>
      </c>
      <c r="I49" s="4" t="s">
        <v>2102</v>
      </c>
      <c r="O49" s="9" t="s">
        <v>1255</v>
      </c>
    </row>
    <row r="50">
      <c r="A50" s="4" t="s">
        <v>1258</v>
      </c>
      <c r="B50" s="4" t="s">
        <v>1259</v>
      </c>
      <c r="C50" s="47">
        <v>45382.0</v>
      </c>
      <c r="D50" s="9" t="s">
        <v>1260</v>
      </c>
      <c r="E50" s="9" t="s">
        <v>1259</v>
      </c>
      <c r="G50" s="9" t="s">
        <v>2127</v>
      </c>
      <c r="I50" s="4" t="s">
        <v>2102</v>
      </c>
      <c r="O50" s="9" t="s">
        <v>1255</v>
      </c>
    </row>
    <row r="51">
      <c r="A51" s="4" t="s">
        <v>79</v>
      </c>
      <c r="B51" s="4" t="s">
        <v>80</v>
      </c>
      <c r="C51" s="6">
        <v>45329.0</v>
      </c>
      <c r="D51" s="4" t="s">
        <v>83</v>
      </c>
      <c r="E51" s="4" t="s">
        <v>80</v>
      </c>
      <c r="G51" s="4" t="s">
        <v>32</v>
      </c>
      <c r="K51" s="4" t="s">
        <v>44</v>
      </c>
      <c r="L51" s="4" t="s">
        <v>82</v>
      </c>
      <c r="M51" s="4">
        <v>110024.0</v>
      </c>
    </row>
    <row r="52">
      <c r="A52" s="4" t="s">
        <v>84</v>
      </c>
      <c r="B52" s="4" t="s">
        <v>85</v>
      </c>
      <c r="C52" s="6">
        <v>45334.0</v>
      </c>
      <c r="D52" s="4" t="s">
        <v>88</v>
      </c>
      <c r="E52" s="4" t="s">
        <v>85</v>
      </c>
      <c r="G52" s="4" t="s">
        <v>32</v>
      </c>
      <c r="K52" s="4" t="s">
        <v>44</v>
      </c>
      <c r="L52" s="4" t="s">
        <v>87</v>
      </c>
      <c r="M52" s="4">
        <v>110024.0</v>
      </c>
    </row>
    <row r="53">
      <c r="A53" s="4" t="s">
        <v>89</v>
      </c>
      <c r="B53" s="4" t="s">
        <v>90</v>
      </c>
      <c r="C53" s="6">
        <v>45336.0</v>
      </c>
      <c r="D53" s="4" t="s">
        <v>93</v>
      </c>
      <c r="E53" s="4" t="s">
        <v>90</v>
      </c>
      <c r="G53" s="4" t="s">
        <v>32</v>
      </c>
      <c r="K53" s="4" t="s">
        <v>44</v>
      </c>
      <c r="L53" s="4" t="s">
        <v>92</v>
      </c>
      <c r="M53" s="4">
        <v>110019.0</v>
      </c>
    </row>
    <row r="54">
      <c r="A54" s="4" t="s">
        <v>94</v>
      </c>
      <c r="B54" s="4" t="s">
        <v>95</v>
      </c>
      <c r="C54" s="6">
        <v>45339.0</v>
      </c>
      <c r="D54" s="4" t="s">
        <v>98</v>
      </c>
      <c r="E54" s="4" t="s">
        <v>95</v>
      </c>
      <c r="G54" s="4" t="s">
        <v>32</v>
      </c>
      <c r="K54" s="4" t="s">
        <v>44</v>
      </c>
      <c r="L54" s="4" t="s">
        <v>97</v>
      </c>
      <c r="M54" s="4">
        <v>110014.0</v>
      </c>
    </row>
    <row r="55">
      <c r="A55" s="4" t="s">
        <v>99</v>
      </c>
      <c r="B55" s="4" t="s">
        <v>101</v>
      </c>
      <c r="C55" s="6">
        <v>45339.0</v>
      </c>
      <c r="D55" s="4" t="s">
        <v>104</v>
      </c>
      <c r="E55" s="4" t="s">
        <v>101</v>
      </c>
      <c r="G55" s="4" t="s">
        <v>32</v>
      </c>
      <c r="K55" s="4" t="s">
        <v>30</v>
      </c>
      <c r="L55" s="4" t="s">
        <v>103</v>
      </c>
      <c r="M55" s="4">
        <v>122001.0</v>
      </c>
    </row>
    <row r="56">
      <c r="A56" s="4" t="s">
        <v>105</v>
      </c>
      <c r="B56" s="4" t="s">
        <v>106</v>
      </c>
      <c r="C56" s="6">
        <v>45342.0</v>
      </c>
      <c r="D56" s="4" t="s">
        <v>109</v>
      </c>
      <c r="E56" s="4" t="s">
        <v>106</v>
      </c>
      <c r="G56" s="4" t="s">
        <v>32</v>
      </c>
      <c r="K56" s="4" t="s">
        <v>44</v>
      </c>
      <c r="L56" s="4" t="s">
        <v>108</v>
      </c>
      <c r="M56" s="4">
        <v>110003.0</v>
      </c>
    </row>
    <row r="57">
      <c r="A57" s="4" t="s">
        <v>110</v>
      </c>
      <c r="B57" s="4" t="s">
        <v>111</v>
      </c>
      <c r="C57" s="6">
        <v>45342.0</v>
      </c>
      <c r="D57" s="4" t="s">
        <v>114</v>
      </c>
      <c r="E57" s="4" t="s">
        <v>111</v>
      </c>
      <c r="G57" s="4" t="s">
        <v>32</v>
      </c>
      <c r="K57" s="4" t="s">
        <v>44</v>
      </c>
      <c r="L57" s="4" t="s">
        <v>113</v>
      </c>
      <c r="M57" s="4">
        <v>110023.0</v>
      </c>
    </row>
    <row r="58">
      <c r="A58" s="4" t="s">
        <v>121</v>
      </c>
      <c r="B58" s="4" t="s">
        <v>122</v>
      </c>
      <c r="C58" s="6">
        <v>45342.0</v>
      </c>
      <c r="D58" s="4" t="s">
        <v>125</v>
      </c>
      <c r="E58" s="4" t="s">
        <v>122</v>
      </c>
      <c r="G58" s="4" t="s">
        <v>32</v>
      </c>
      <c r="K58" s="4" t="s">
        <v>30</v>
      </c>
      <c r="L58" s="4" t="s">
        <v>124</v>
      </c>
      <c r="M58" s="4">
        <v>122022.0</v>
      </c>
    </row>
    <row r="59">
      <c r="A59" s="4" t="s">
        <v>126</v>
      </c>
      <c r="B59" s="4" t="s">
        <v>127</v>
      </c>
      <c r="C59" s="6">
        <v>45343.0</v>
      </c>
      <c r="D59" s="4" t="s">
        <v>130</v>
      </c>
      <c r="E59" s="4" t="s">
        <v>127</v>
      </c>
      <c r="G59" s="4" t="s">
        <v>119</v>
      </c>
      <c r="K59" s="4" t="s">
        <v>30</v>
      </c>
      <c r="L59" s="4" t="s">
        <v>129</v>
      </c>
      <c r="M59" s="4">
        <v>122001.0</v>
      </c>
    </row>
    <row r="60">
      <c r="A60" s="4" t="s">
        <v>154</v>
      </c>
      <c r="B60" s="4" t="s">
        <v>2128</v>
      </c>
      <c r="C60" s="27">
        <v>45327.0</v>
      </c>
      <c r="D60" s="9" t="s">
        <v>2129</v>
      </c>
      <c r="E60" s="4" t="s">
        <v>156</v>
      </c>
      <c r="G60" s="4" t="s">
        <v>32</v>
      </c>
      <c r="I60" s="4" t="s">
        <v>2102</v>
      </c>
      <c r="K60" s="4" t="s">
        <v>44</v>
      </c>
      <c r="L60" s="5" t="s">
        <v>157</v>
      </c>
      <c r="M60" s="4">
        <v>110070.0</v>
      </c>
      <c r="O60" s="5" t="s">
        <v>34</v>
      </c>
    </row>
    <row r="61">
      <c r="A61" s="4"/>
      <c r="B61" s="4"/>
      <c r="C61" s="48"/>
    </row>
    <row r="62">
      <c r="A62" s="4"/>
      <c r="B62" s="4"/>
      <c r="C62" s="48"/>
    </row>
    <row r="63">
      <c r="A63" s="4"/>
      <c r="B63" s="4"/>
      <c r="C63" s="48"/>
    </row>
    <row r="64">
      <c r="A64" s="4"/>
      <c r="B64" s="4"/>
      <c r="C64" s="48"/>
    </row>
    <row r="65">
      <c r="A65" s="4"/>
      <c r="B65" s="4"/>
      <c r="C65" s="48"/>
    </row>
    <row r="66">
      <c r="A66" s="4"/>
      <c r="B66" s="4"/>
      <c r="C66" s="48"/>
      <c r="O66" s="9" t="s">
        <v>2130</v>
      </c>
    </row>
    <row r="67">
      <c r="A67" s="4"/>
      <c r="B67" s="4"/>
      <c r="C67" s="48"/>
    </row>
    <row r="68">
      <c r="A68" s="4"/>
      <c r="B68" s="4"/>
      <c r="C68" s="48"/>
    </row>
    <row r="69">
      <c r="A69" s="4"/>
      <c r="B69" s="4"/>
      <c r="C69" s="48"/>
    </row>
    <row r="70">
      <c r="A70" s="4"/>
      <c r="B70" s="4"/>
      <c r="C70" s="48"/>
    </row>
    <row r="71">
      <c r="A71" s="4"/>
      <c r="B71" s="4"/>
      <c r="C71" s="48"/>
    </row>
    <row r="72">
      <c r="A72" s="4"/>
      <c r="B72" s="4"/>
      <c r="C72" s="48"/>
    </row>
    <row r="73">
      <c r="A73" s="4"/>
      <c r="B73" s="4"/>
      <c r="C73" s="48"/>
    </row>
    <row r="74">
      <c r="A74" s="4"/>
      <c r="B74" s="4"/>
      <c r="C74" s="48"/>
    </row>
    <row r="75">
      <c r="A75" s="4"/>
      <c r="B75" s="4"/>
      <c r="C75" s="48"/>
    </row>
    <row r="76">
      <c r="A76" s="4"/>
      <c r="B76" s="4"/>
      <c r="C76" s="48"/>
    </row>
    <row r="77">
      <c r="A77" s="4"/>
      <c r="B77" s="4"/>
      <c r="C77" s="48"/>
    </row>
    <row r="78">
      <c r="A78" s="4"/>
      <c r="B78" s="4"/>
      <c r="C78" s="48"/>
    </row>
    <row r="79">
      <c r="A79" s="4"/>
      <c r="B79" s="4"/>
      <c r="C79" s="48"/>
    </row>
    <row r="80">
      <c r="A80" s="4"/>
      <c r="B80" s="4"/>
      <c r="C80" s="48"/>
    </row>
    <row r="81">
      <c r="A81" s="4"/>
      <c r="B81" s="4"/>
      <c r="C81" s="48"/>
    </row>
    <row r="82">
      <c r="A82" s="4"/>
      <c r="B82" s="4"/>
      <c r="C82" s="48"/>
    </row>
    <row r="83">
      <c r="A83" s="4"/>
      <c r="B83" s="4"/>
      <c r="C83" s="48"/>
    </row>
    <row r="84">
      <c r="A84" s="4"/>
      <c r="B84" s="4"/>
      <c r="C84" s="48"/>
    </row>
    <row r="85">
      <c r="A85" s="4"/>
      <c r="B85" s="4"/>
      <c r="C85" s="48"/>
    </row>
    <row r="86">
      <c r="A86" s="4"/>
      <c r="B86" s="4"/>
      <c r="C86" s="48"/>
    </row>
    <row r="87">
      <c r="A87" s="4"/>
      <c r="B87" s="4"/>
      <c r="C87" s="48"/>
    </row>
    <row r="88">
      <c r="A88" s="4"/>
      <c r="B88" s="4"/>
      <c r="C88" s="48"/>
    </row>
    <row r="89">
      <c r="A89" s="4"/>
      <c r="B89" s="4"/>
      <c r="C89" s="48"/>
    </row>
    <row r="90">
      <c r="A90" s="4"/>
      <c r="B90" s="4"/>
      <c r="C90" s="48"/>
    </row>
    <row r="91">
      <c r="A91" s="4"/>
      <c r="B91" s="4"/>
      <c r="C91" s="48"/>
    </row>
    <row r="92">
      <c r="A92" s="4"/>
      <c r="B92" s="4"/>
      <c r="C92" s="48"/>
    </row>
    <row r="93">
      <c r="A93" s="4"/>
      <c r="B93" s="4"/>
      <c r="C93" s="48"/>
    </row>
    <row r="94">
      <c r="A94" s="4"/>
      <c r="B94" s="4"/>
      <c r="C94" s="48"/>
    </row>
    <row r="95">
      <c r="A95" s="4"/>
      <c r="B95" s="4"/>
      <c r="C95" s="48"/>
    </row>
    <row r="96">
      <c r="A96" s="4"/>
      <c r="B96" s="4"/>
      <c r="C96" s="48"/>
    </row>
    <row r="97">
      <c r="A97" s="4"/>
      <c r="B97" s="4"/>
      <c r="C97" s="48"/>
    </row>
    <row r="98">
      <c r="A98" s="4"/>
      <c r="B98" s="4"/>
      <c r="C98" s="48"/>
    </row>
    <row r="99">
      <c r="A99" s="4"/>
      <c r="B99" s="4"/>
      <c r="C99" s="48"/>
    </row>
    <row r="100">
      <c r="A100" s="4"/>
      <c r="B100" s="4"/>
      <c r="C100" s="48"/>
    </row>
    <row r="101">
      <c r="A101" s="4"/>
      <c r="B101" s="4"/>
      <c r="C101" s="48"/>
    </row>
    <row r="102">
      <c r="A102" s="4"/>
      <c r="B102" s="4"/>
      <c r="C102" s="48"/>
    </row>
    <row r="103">
      <c r="A103" s="4"/>
      <c r="B103" s="4"/>
      <c r="C103" s="48"/>
    </row>
    <row r="104">
      <c r="A104" s="4"/>
      <c r="B104" s="4"/>
      <c r="C104" s="48"/>
    </row>
    <row r="105">
      <c r="A105" s="4"/>
      <c r="B105" s="4"/>
      <c r="C105" s="48"/>
    </row>
    <row r="106">
      <c r="A106" s="4"/>
      <c r="B106" s="4"/>
      <c r="C106" s="48"/>
    </row>
    <row r="107">
      <c r="A107" s="4"/>
      <c r="B107" s="4"/>
      <c r="C107" s="48"/>
    </row>
    <row r="108">
      <c r="A108" s="4"/>
      <c r="B108" s="4"/>
      <c r="C108" s="48"/>
    </row>
    <row r="109">
      <c r="A109" s="4"/>
      <c r="B109" s="4"/>
      <c r="C109" s="48"/>
    </row>
    <row r="110">
      <c r="A110" s="4"/>
      <c r="B110" s="4"/>
      <c r="C110" s="48"/>
    </row>
    <row r="111">
      <c r="A111" s="4"/>
      <c r="B111" s="4"/>
      <c r="C111" s="48"/>
    </row>
    <row r="112">
      <c r="A112" s="4"/>
      <c r="B112" s="4"/>
      <c r="C112" s="48"/>
    </row>
    <row r="113">
      <c r="A113" s="4"/>
      <c r="B113" s="4"/>
      <c r="C113" s="48"/>
    </row>
    <row r="114">
      <c r="A114" s="4"/>
      <c r="B114" s="4"/>
      <c r="C114" s="48"/>
    </row>
    <row r="115">
      <c r="A115" s="4"/>
      <c r="B115" s="4"/>
      <c r="C115" s="48"/>
    </row>
    <row r="116">
      <c r="A116" s="4"/>
      <c r="B116" s="4"/>
      <c r="C116" s="48"/>
    </row>
    <row r="117">
      <c r="A117" s="4"/>
      <c r="B117" s="4"/>
      <c r="C117" s="48"/>
    </row>
    <row r="118">
      <c r="A118" s="4"/>
      <c r="B118" s="4"/>
      <c r="C118" s="48"/>
    </row>
    <row r="119">
      <c r="A119" s="4"/>
      <c r="B119" s="4"/>
      <c r="C119" s="48"/>
    </row>
    <row r="120">
      <c r="A120" s="4"/>
      <c r="B120" s="4"/>
      <c r="C120" s="48"/>
    </row>
    <row r="121">
      <c r="A121" s="4"/>
      <c r="B121" s="4"/>
      <c r="C121" s="48"/>
    </row>
    <row r="122">
      <c r="A122" s="4"/>
      <c r="B122" s="4"/>
      <c r="C122" s="48"/>
    </row>
    <row r="123">
      <c r="A123" s="4"/>
      <c r="B123" s="4"/>
      <c r="C123" s="48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63"/>
    <col customWidth="1" min="4" max="4" width="33.13"/>
    <col customWidth="1" min="8" max="8" width="30.75"/>
  </cols>
  <sheetData>
    <row r="1">
      <c r="A1" s="49" t="s">
        <v>2131</v>
      </c>
      <c r="D1" s="49" t="s">
        <v>2132</v>
      </c>
      <c r="H1" s="9" t="s">
        <v>2133</v>
      </c>
    </row>
    <row r="2">
      <c r="A2" s="50" t="str">
        <f>IFERROR(__xludf.DUMMYFUNCTION("ArrayFormula(iferror(sort(UNIQUE(FILTER('Dealer Visit'!U2:U1000,'Dealer Visit'!U2:U1000&lt;&gt;"""")))))"),"A &amp; A motors - DL1198")</f>
        <v>A &amp; A motors - DL1198</v>
      </c>
      <c r="D2" s="50" t="str">
        <f>IFERROR(__xludf.DUMMYFUNCTION("ArrayFormula(sort(UNIQUE(FILTER('Dealer Onboarding'!D2:D1000,'Dealer Onboarding'!D2:D1000&lt;&gt;""""))))"),"A &amp; A motors - DL1198")</f>
        <v>A &amp; A motors - DL1198</v>
      </c>
      <c r="H2" s="4" t="str">
        <f>IFERROR(__xludf.DUMMYFUNCTION("ArrayFormula(sort(UNIQUE({'Dealer Visit'!C2:C323;'Dealer Onboarding'!O2:O1000})))")," ")</f>
        <v> </v>
      </c>
    </row>
    <row r="3">
      <c r="A3" s="4" t="str">
        <f>IFERROR(__xludf.DUMMYFUNCTION("""COMPUTED_VALUE"""),"A One Cars - DL1079")</f>
        <v>A One Cars - DL1079</v>
      </c>
      <c r="D3" s="4" t="str">
        <f>IFERROR(__xludf.DUMMYFUNCTION("""COMPUTED_VALUE"""),"Aas Motor - DL1442")</f>
        <v>Aas Motor - DL1442</v>
      </c>
      <c r="H3" s="4" t="str">
        <f>IFERROR(__xludf.DUMMYFUNCTION("""COMPUTED_VALUE"""),"amit.wadehra@themotorpedia.com")</f>
        <v>amit.wadehra@themotorpedia.com</v>
      </c>
    </row>
    <row r="4">
      <c r="A4" s="4" t="str">
        <f>IFERROR(__xludf.DUMMYFUNCTION("""COMPUTED_VALUE"""),"A one motors  - DL1432")</f>
        <v>A one motors  - DL1432</v>
      </c>
      <c r="D4" s="4" t="str">
        <f>IFERROR(__xludf.DUMMYFUNCTION("""COMPUTED_VALUE"""),"Aayat Marketing ( Broker ) - DL1017")</f>
        <v>Aayat Marketing ( Broker ) - DL1017</v>
      </c>
      <c r="H4" s="4" t="str">
        <f>IFERROR(__xludf.DUMMYFUNCTION("""COMPUTED_VALUE"""),"lav.kush@themotorpedia.com")</f>
        <v>lav.kush@themotorpedia.com</v>
      </c>
    </row>
    <row r="5">
      <c r="A5" s="4" t="str">
        <f>IFERROR(__xludf.DUMMYFUNCTION("""COMPUTED_VALUE"""),"A S Motors - DL1179")</f>
        <v>A S Motors - DL1179</v>
      </c>
      <c r="D5" s="4" t="str">
        <f>IFERROR(__xludf.DUMMYFUNCTION("""COMPUTED_VALUE"""),"Atulya Cars World - DL1015")</f>
        <v>Atulya Cars World - DL1015</v>
      </c>
      <c r="H5" s="4" t="str">
        <f>IFERROR(__xludf.DUMMYFUNCTION("""COMPUTED_VALUE"""),"Naresh.Pawar")</f>
        <v>Naresh.Pawar</v>
      </c>
    </row>
    <row r="6">
      <c r="A6" s="4" t="str">
        <f>IFERROR(__xludf.DUMMYFUNCTION("""COMPUTED_VALUE"""),"A.P. Motor - DL1026")</f>
        <v>A.P. Motor - DL1026</v>
      </c>
      <c r="D6" s="4" t="str">
        <f>IFERROR(__xludf.DUMMYFUNCTION("""COMPUTED_VALUE"""),"Auto Advisor - DL1006")</f>
        <v>Auto Advisor - DL1006</v>
      </c>
      <c r="H6" s="4" t="str">
        <f>IFERROR(__xludf.DUMMYFUNCTION("""COMPUTED_VALUE"""),"parveen.gaadi@gmail.com")</f>
        <v>parveen.gaadi@gmail.com</v>
      </c>
    </row>
    <row r="7">
      <c r="A7" s="4" t="str">
        <f>IFERROR(__xludf.DUMMYFUNCTION("""COMPUTED_VALUE"""),"Aas Motor - DL1442")</f>
        <v>Aas Motor - DL1442</v>
      </c>
      <c r="D7" s="4" t="str">
        <f>IFERROR(__xludf.DUMMYFUNCTION("""COMPUTED_VALUE"""),"Auto Car Classic - DL1012")</f>
        <v>Auto Car Classic - DL1012</v>
      </c>
      <c r="H7" s="4" t="str">
        <f>IFERROR(__xludf.DUMMYFUNCTION("""COMPUTED_VALUE"""),"purshottam.chattry@themotorpedia.com")</f>
        <v>purshottam.chattry@themotorpedia.com</v>
      </c>
    </row>
    <row r="8">
      <c r="A8" s="4" t="str">
        <f>IFERROR(__xludf.DUMMYFUNCTION("""COMPUTED_VALUE"""),"Aashirwasd Motors - DL1335")</f>
        <v>Aashirwasd Motors - DL1335</v>
      </c>
      <c r="D8" s="4" t="str">
        <f>IFERROR(__xludf.DUMMYFUNCTION("""COMPUTED_VALUE"""),"Baba Cars - DL1031")</f>
        <v>Baba Cars - DL1031</v>
      </c>
      <c r="H8" s="4" t="str">
        <f>IFERROR(__xludf.DUMMYFUNCTION("""COMPUTED_VALUE"""),"shashank.verma@themotorpedia.com")</f>
        <v>shashank.verma@themotorpedia.com</v>
      </c>
    </row>
    <row r="9">
      <c r="A9" s="4" t="str">
        <f>IFERROR(__xludf.DUMMYFUNCTION("""COMPUTED_VALUE"""),"Aayat Marketing ( Broker ) - DL1017")</f>
        <v>Aayat Marketing ( Broker ) - DL1017</v>
      </c>
      <c r="D9" s="4" t="str">
        <f>IFERROR(__xludf.DUMMYFUNCTION("""COMPUTED_VALUE"""),"Balaji motors - DL1363")</f>
        <v>Balaji motors - DL1363</v>
      </c>
      <c r="H9" s="4" t="str">
        <f>IFERROR(__xludf.DUMMYFUNCTION("""COMPUTED_VALUE"""),"shreyak.shukla@themotorpedia.com")</f>
        <v>shreyak.shukla@themotorpedia.com</v>
      </c>
    </row>
    <row r="10">
      <c r="A10" s="4" t="str">
        <f>IFERROR(__xludf.DUMMYFUNCTION("""COMPUTED_VALUE"""),"Abhi Motors - DL1280")</f>
        <v>Abhi Motors - DL1280</v>
      </c>
      <c r="D10" s="4" t="str">
        <f>IFERROR(__xludf.DUMMYFUNCTION("""COMPUTED_VALUE"""),"Big Rydz - DL1022")</f>
        <v>Big Rydz - DL1022</v>
      </c>
      <c r="H10" s="4" t="str">
        <f>IFERROR(__xludf.DUMMYFUNCTION("""COMPUTED_VALUE"""),"shubham.kharwar@themotorpedia.com")</f>
        <v>shubham.kharwar@themotorpedia.com</v>
      </c>
    </row>
    <row r="11">
      <c r="A11" s="4" t="str">
        <f>IFERROR(__xludf.DUMMYFUNCTION("""COMPUTED_VALUE"""),"Abhi Motors - DL1315")</f>
        <v>Abhi Motors - DL1315</v>
      </c>
      <c r="D11" s="4" t="str">
        <f>IFERROR(__xludf.DUMMYFUNCTION("""COMPUTED_VALUE"""),"Bunty Cars - DL1011")</f>
        <v>Bunty Cars - DL1011</v>
      </c>
      <c r="H11" s="4" t="str">
        <f>IFERROR(__xludf.DUMMYFUNCTION("""COMPUTED_VALUE"""),"shuklaanjalipanday@gmail.com")</f>
        <v>shuklaanjalipanday@gmail.com</v>
      </c>
    </row>
    <row r="12">
      <c r="A12" s="4" t="str">
        <f>IFERROR(__xludf.DUMMYFUNCTION("""COMPUTED_VALUE"""),"Adharshiya motors - DL1200")</f>
        <v>Adharshiya motors - DL1200</v>
      </c>
      <c r="D12" s="4" t="str">
        <f>IFERROR(__xludf.DUMMYFUNCTION("""COMPUTED_VALUE"""),"Car and Bike SGA &amp; SERVICE - DL1366")</f>
        <v>Car and Bike SGA &amp; SERVICE - DL1366</v>
      </c>
      <c r="H12" s="4" t="str">
        <f>IFERROR(__xludf.DUMMYFUNCTION("""COMPUTED_VALUE"""),"sunny@themotorpedia.com")</f>
        <v>sunny@themotorpedia.com</v>
      </c>
    </row>
    <row r="13">
      <c r="A13" s="4" t="str">
        <f>IFERROR(__xludf.DUMMYFUNCTION("""COMPUTED_VALUE"""),"Aditi Financial Services - DL1331")</f>
        <v>Aditi Financial Services - DL1331</v>
      </c>
      <c r="D13" s="4" t="str">
        <f>IFERROR(__xludf.DUMMYFUNCTION("""COMPUTED_VALUE"""),"Car palace Sagar - DL1387")</f>
        <v>Car palace Sagar - DL1387</v>
      </c>
      <c r="H13" s="4" t="str">
        <f>IFERROR(__xludf.DUMMYFUNCTION("""COMPUTED_VALUE"""),"vibhore@themotorpedia.com")</f>
        <v>vibhore@themotorpedia.com</v>
      </c>
    </row>
    <row r="14">
      <c r="A14" s="4" t="str">
        <f>IFERROR(__xludf.DUMMYFUNCTION("""COMPUTED_VALUE"""),"Aggarwal motors - DL1344")</f>
        <v>Aggarwal motors - DL1344</v>
      </c>
      <c r="D14" s="4" t="str">
        <f>IFERROR(__xludf.DUMMYFUNCTION("""COMPUTED_VALUE"""),"Cars Lelo - DL1097")</f>
        <v>Cars Lelo - DL1097</v>
      </c>
      <c r="H14" s="4"/>
    </row>
    <row r="15">
      <c r="A15" s="4" t="str">
        <f>IFERROR(__xludf.DUMMYFUNCTION("""COMPUTED_VALUE"""),"All time motors - DL1437")</f>
        <v>All time motors - DL1437</v>
      </c>
      <c r="D15" s="4" t="str">
        <f>IFERROR(__xludf.DUMMYFUNCTION("""COMPUTED_VALUE"""),"Classic Carz - DL1002")</f>
        <v>Classic Carz - DL1002</v>
      </c>
    </row>
    <row r="16">
      <c r="A16" s="4" t="str">
        <f>IFERROR(__xludf.DUMMYFUNCTION("""COMPUTED_VALUE"""),"Allied Cars - DL1305")</f>
        <v>Allied Cars - DL1305</v>
      </c>
      <c r="D16" s="4" t="str">
        <f>IFERROR(__xludf.DUMMYFUNCTION("""COMPUTED_VALUE"""),"Daksh Car Planet - DL1005")</f>
        <v>Daksh Car Planet - DL1005</v>
      </c>
    </row>
    <row r="17">
      <c r="A17" s="4" t="str">
        <f>IFERROR(__xludf.DUMMYFUNCTION("""COMPUTED_VALUE"""),"Aman Motors - DL1271")</f>
        <v>Aman Motors - DL1271</v>
      </c>
      <c r="D17" s="4" t="str">
        <f>IFERROR(__xludf.DUMMYFUNCTION("""COMPUTED_VALUE"""),"Delight Auto - DL1007")</f>
        <v>Delight Auto - DL1007</v>
      </c>
    </row>
    <row r="18">
      <c r="A18" s="4" t="str">
        <f>IFERROR(__xludf.DUMMYFUNCTION("""COMPUTED_VALUE"""),"Aman Motors - DL1320")</f>
        <v>Aman Motors - DL1320</v>
      </c>
      <c r="D18" s="4" t="str">
        <f>IFERROR(__xludf.DUMMYFUNCTION("""COMPUTED_VALUE"""),"Drive_ur_Dream_Engine ( Dude ) - DL1008")</f>
        <v>Drive_ur_Dream_Engine ( Dude ) - DL1008</v>
      </c>
    </row>
    <row r="19">
      <c r="A19" s="4" t="str">
        <f>IFERROR(__xludf.DUMMYFUNCTION("""COMPUTED_VALUE"""),"Anmol Motors - DL1084")</f>
        <v>Anmol Motors - DL1084</v>
      </c>
      <c r="D19" s="4" t="str">
        <f>IFERROR(__xludf.DUMMYFUNCTION("""COMPUTED_VALUE"""),"Driven Wheels - DL1339")</f>
        <v>Driven Wheels - DL1339</v>
      </c>
    </row>
    <row r="20">
      <c r="A20" s="4" t="str">
        <f>IFERROR(__xludf.DUMMYFUNCTION("""COMPUTED_VALUE"""),"Anvi Motors - DL1137")</f>
        <v>Anvi Motors - DL1137</v>
      </c>
      <c r="D20" s="4" t="str">
        <f>IFERROR(__xludf.DUMMYFUNCTION("""COMPUTED_VALUE"""),"Finbros Cars - DL1052")</f>
        <v>Finbros Cars - DL1052</v>
      </c>
    </row>
    <row r="21">
      <c r="A21" s="4" t="str">
        <f>IFERROR(__xludf.DUMMYFUNCTION("""COMPUTED_VALUE"""),"Appu Car Bazar - DL1127")</f>
        <v>Appu Car Bazar - DL1127</v>
      </c>
      <c r="D21" s="4" t="str">
        <f>IFERROR(__xludf.DUMMYFUNCTION("""COMPUTED_VALUE"""),"GALAXY CARZ - DL1441")</f>
        <v>GALAXY CARZ - DL1441</v>
      </c>
    </row>
    <row r="22">
      <c r="A22" s="4" t="str">
        <f>IFERROR(__xludf.DUMMYFUNCTION("""COMPUTED_VALUE"""),"Arora Motors - DL1076")</f>
        <v>Arora Motors - DL1076</v>
      </c>
      <c r="D22" s="4" t="str">
        <f>IFERROR(__xludf.DUMMYFUNCTION("""COMPUTED_VALUE"""),"Ganpati Motors - DL1024")</f>
        <v>Ganpati Motors - DL1024</v>
      </c>
    </row>
    <row r="23">
      <c r="A23" s="4" t="str">
        <f>IFERROR(__xludf.DUMMYFUNCTION("""COMPUTED_VALUE"""),"Atulya Cars World - DL1015")</f>
        <v>Atulya Cars World - DL1015</v>
      </c>
      <c r="D23" s="4" t="str">
        <f>IFERROR(__xludf.DUMMYFUNCTION("""COMPUTED_VALUE"""),"Ganpati motors worldmark - DL1388")</f>
        <v>Ganpati motors worldmark - DL1388</v>
      </c>
    </row>
    <row r="24">
      <c r="A24" s="4" t="str">
        <f>IFERROR(__xludf.DUMMYFUNCTION("""COMPUTED_VALUE"""),"Auto Advisor - DL1006")</f>
        <v>Auto Advisor - DL1006</v>
      </c>
      <c r="D24" s="4" t="str">
        <f>IFERROR(__xludf.DUMMYFUNCTION("""COMPUTED_VALUE"""),"Godspeed Auto Sales - DL1013")</f>
        <v>Godspeed Auto Sales - DL1013</v>
      </c>
    </row>
    <row r="25">
      <c r="A25" s="4" t="str">
        <f>IFERROR(__xludf.DUMMYFUNCTION("""COMPUTED_VALUE"""),"Auto Car Classic - DL1012")</f>
        <v>Auto Car Classic - DL1012</v>
      </c>
      <c r="D25" s="4" t="str">
        <f>IFERROR(__xludf.DUMMYFUNCTION("""COMPUTED_VALUE"""),"Gulati motors - DL1155")</f>
        <v>Gulati motors - DL1155</v>
      </c>
    </row>
    <row r="26">
      <c r="A26" s="4" t="str">
        <f>IFERROR(__xludf.DUMMYFUNCTION("""COMPUTED_VALUE"""),"Auto care - DL1189")</f>
        <v>Auto care - DL1189</v>
      </c>
      <c r="D26" s="4" t="str">
        <f>IFERROR(__xludf.DUMMYFUNCTION("""COMPUTED_VALUE"""),"Insurance Hub - DL1016")</f>
        <v>Insurance Hub - DL1016</v>
      </c>
    </row>
    <row r="27">
      <c r="A27" s="4" t="str">
        <f>IFERROR(__xludf.DUMMYFUNCTION("""COMPUTED_VALUE"""),"Auto Dyansty - DL1314")</f>
        <v>Auto Dyansty - DL1314</v>
      </c>
      <c r="D27" s="4" t="str">
        <f>IFERROR(__xludf.DUMMYFUNCTION("""COMPUTED_VALUE"""),"Jessica Traders - DL1113")</f>
        <v>Jessica Traders - DL1113</v>
      </c>
    </row>
    <row r="28">
      <c r="A28" s="4" t="str">
        <f>IFERROR(__xludf.DUMMYFUNCTION("""COMPUTED_VALUE"""),"Auto Dynasty - DL1278")</f>
        <v>Auto Dynasty - DL1278</v>
      </c>
      <c r="D28" s="4" t="str">
        <f>IFERROR(__xludf.DUMMYFUNCTION("""COMPUTED_VALUE"""),"Jolly Motors - DL1021")</f>
        <v>Jolly Motors - DL1021</v>
      </c>
    </row>
    <row r="29">
      <c r="A29" s="4" t="str">
        <f>IFERROR(__xludf.DUMMYFUNCTION("""COMPUTED_VALUE"""),"Auto Elite - DL1268")</f>
        <v>Auto Elite - DL1268</v>
      </c>
      <c r="D29" s="4" t="str">
        <f>IFERROR(__xludf.DUMMYFUNCTION("""COMPUTED_VALUE"""),"JSR Motors - DL1003")</f>
        <v>JSR Motors - DL1003</v>
      </c>
    </row>
    <row r="30">
      <c r="A30" s="4" t="str">
        <f>IFERROR(__xludf.DUMMYFUNCTION("""COMPUTED_VALUE"""),"Auto Empire - DL1307")</f>
        <v>Auto Empire - DL1307</v>
      </c>
      <c r="D30" s="4" t="str">
        <f>IFERROR(__xludf.DUMMYFUNCTION("""COMPUTED_VALUE"""),"Krishna car - DL1019")</f>
        <v>Krishna car - DL1019</v>
      </c>
    </row>
    <row r="31">
      <c r="A31" s="4" t="str">
        <f>IFERROR(__xludf.DUMMYFUNCTION("""COMPUTED_VALUE"""),"Auto Empire - DL1341")</f>
        <v>Auto Empire - DL1341</v>
      </c>
      <c r="D31" s="4" t="str">
        <f>IFERROR(__xludf.DUMMYFUNCTION("""COMPUTED_VALUE"""),"Krishna Car - DL1019")</f>
        <v>Krishna Car - DL1019</v>
      </c>
    </row>
    <row r="32">
      <c r="A32" s="4" t="str">
        <f>IFERROR(__xludf.DUMMYFUNCTION("""COMPUTED_VALUE"""),"Auto Max - DL1260")</f>
        <v>Auto Max - DL1260</v>
      </c>
      <c r="D32" s="4" t="str">
        <f>IFERROR(__xludf.DUMMYFUNCTION("""COMPUTED_VALUE"""),"Krishna cars - DL1389")</f>
        <v>Krishna cars - DL1389</v>
      </c>
    </row>
    <row r="33">
      <c r="A33" s="4" t="str">
        <f>IFERROR(__xludf.DUMMYFUNCTION("""COMPUTED_VALUE"""),"Auto Xotica - DL1266")</f>
        <v>Auto Xotica - DL1266</v>
      </c>
      <c r="D33" s="4" t="str">
        <f>IFERROR(__xludf.DUMMYFUNCTION("""COMPUTED_VALUE"""),"Luxmi cars cosmo - DL1393")</f>
        <v>Luxmi cars cosmo - DL1393</v>
      </c>
    </row>
    <row r="34">
      <c r="A34" s="4" t="str">
        <f>IFERROR(__xludf.DUMMYFUNCTION("""COMPUTED_VALUE"""),"Auto Zone - DL1276")</f>
        <v>Auto Zone - DL1276</v>
      </c>
      <c r="D34" s="4" t="str">
        <f>IFERROR(__xludf.DUMMYFUNCTION("""COMPUTED_VALUE"""),"Max Marketing - DL1004")</f>
        <v>Max Marketing - DL1004</v>
      </c>
    </row>
    <row r="35">
      <c r="A35" s="4" t="str">
        <f>IFERROR(__xludf.DUMMYFUNCTION("""COMPUTED_VALUE"""),"Autocrew - DL1132")</f>
        <v>Autocrew - DL1132</v>
      </c>
      <c r="D35" s="4" t="str">
        <f>IFERROR(__xludf.DUMMYFUNCTION("""COMPUTED_VALUE"""),"ME - DL1248")</f>
        <v>ME - DL1248</v>
      </c>
    </row>
    <row r="36">
      <c r="A36" s="4" t="str">
        <f>IFERROR(__xludf.DUMMYFUNCTION("""COMPUTED_VALUE"""),"Autos Olx - DL1259")</f>
        <v>Autos Olx - DL1259</v>
      </c>
      <c r="D36" s="4" t="str">
        <f>IFERROR(__xludf.DUMMYFUNCTION("""COMPUTED_VALUE"""),"Motor world - DL1018")</f>
        <v>Motor world - DL1018</v>
      </c>
    </row>
    <row r="37">
      <c r="A37" s="4" t="str">
        <f>IFERROR(__xludf.DUMMYFUNCTION("""COMPUTED_VALUE"""),"Autowhip - DL1116")</f>
        <v>Autowhip - DL1116</v>
      </c>
      <c r="D37" s="4" t="str">
        <f>IFERROR(__xludf.DUMMYFUNCTION("""COMPUTED_VALUE"""),"Motor World - DL1018")</f>
        <v>Motor World - DL1018</v>
      </c>
    </row>
    <row r="38">
      <c r="A38" s="4" t="str">
        <f>IFERROR(__xludf.DUMMYFUNCTION("""COMPUTED_VALUE"""),"Aziz Motors - DL1039")</f>
        <v>Aziz Motors - DL1039</v>
      </c>
      <c r="D38" s="4" t="str">
        <f>IFERROR(__xludf.DUMMYFUNCTION("""COMPUTED_VALUE"""),"My Ride - DL1001")</f>
        <v>My Ride - DL1001</v>
      </c>
    </row>
    <row r="39">
      <c r="A39" s="4" t="str">
        <f>IFERROR(__xludf.DUMMYFUNCTION("""COMPUTED_VALUE"""),"Baba Car World - DL1050")</f>
        <v>Baba Car World - DL1050</v>
      </c>
      <c r="D39" s="4" t="str">
        <f>IFERROR(__xludf.DUMMYFUNCTION("""COMPUTED_VALUE"""),"Noida car ghar - DL1390")</f>
        <v>Noida car ghar - DL1390</v>
      </c>
    </row>
    <row r="40">
      <c r="A40" s="4" t="str">
        <f>IFERROR(__xludf.DUMMYFUNCTION("""COMPUTED_VALUE"""),"Baba Cars - DL1031")</f>
        <v>Baba Cars - DL1031</v>
      </c>
      <c r="D40" s="4" t="str">
        <f>IFERROR(__xludf.DUMMYFUNCTION("""COMPUTED_VALUE"""),"Parth Motors - DL1045")</f>
        <v>Parth Motors - DL1045</v>
      </c>
    </row>
    <row r="41">
      <c r="A41" s="4" t="str">
        <f>IFERROR(__xludf.DUMMYFUNCTION("""COMPUTED_VALUE"""),"Bala Ji Motors - DL1285")</f>
        <v>Bala Ji Motors - DL1285</v>
      </c>
      <c r="D41" s="4" t="str">
        <f>IFERROR(__xludf.DUMMYFUNCTION("""COMPUTED_VALUE"""),"Parveen Motors - DL1098")</f>
        <v>Parveen Motors - DL1098</v>
      </c>
    </row>
    <row r="42">
      <c r="A42" s="4" t="str">
        <f>IFERROR(__xludf.DUMMYFUNCTION("""COMPUTED_VALUE"""),"Balaji Car Bazar - DL1150")</f>
        <v>Balaji Car Bazar - DL1150</v>
      </c>
      <c r="D42" s="4" t="str">
        <f>IFERROR(__xludf.DUMMYFUNCTION("""COMPUTED_VALUE"""),"Raja royal Motors - DL1025")</f>
        <v>Raja royal Motors - DL1025</v>
      </c>
    </row>
    <row r="43">
      <c r="A43" s="4" t="str">
        <f>IFERROR(__xludf.DUMMYFUNCTION("""COMPUTED_VALUE"""),"Balaji Cars - DL1038")</f>
        <v>Balaji Cars - DL1038</v>
      </c>
      <c r="D43" s="4" t="str">
        <f>IFERROR(__xludf.DUMMYFUNCTION("""COMPUTED_VALUE"""),"Rajeev Chowk - DL1249")</f>
        <v>Rajeev Chowk - DL1249</v>
      </c>
    </row>
    <row r="44">
      <c r="A44" s="4" t="str">
        <f>IFERROR(__xludf.DUMMYFUNCTION("""COMPUTED_VALUE"""),"Balaji Motors - DL1303")</f>
        <v>Balaji Motors - DL1303</v>
      </c>
      <c r="D44" s="4" t="str">
        <f>IFERROR(__xludf.DUMMYFUNCTION("""COMPUTED_VALUE"""),"Royal Motor - DL1009")</f>
        <v>Royal Motor - DL1009</v>
      </c>
    </row>
    <row r="45">
      <c r="A45" s="4" t="str">
        <f>IFERROR(__xludf.DUMMYFUNCTION("""COMPUTED_VALUE"""),"Balaji motors - DL1363")</f>
        <v>Balaji motors - DL1363</v>
      </c>
      <c r="D45" s="4" t="str">
        <f>IFERROR(__xludf.DUMMYFUNCTION("""COMPUTED_VALUE"""),"Sehgal Motors - DL1364")</f>
        <v>Sehgal Motors - DL1364</v>
      </c>
    </row>
    <row r="46">
      <c r="A46" s="4" t="str">
        <f>IFERROR(__xludf.DUMMYFUNCTION("""COMPUTED_VALUE"""),"Batra motors  - DL1379")</f>
        <v>Batra motors  - DL1379</v>
      </c>
      <c r="D46" s="4" t="str">
        <f>IFERROR(__xludf.DUMMYFUNCTION("""COMPUTED_VALUE"""),"Shirdi Motors - DL1010")</f>
        <v>Shirdi Motors - DL1010</v>
      </c>
    </row>
    <row r="47">
      <c r="A47" s="4" t="str">
        <f>IFERROR(__xludf.DUMMYFUNCTION("""COMPUTED_VALUE"""),"Benz Motors - DL1333")</f>
        <v>Benz Motors - DL1333</v>
      </c>
      <c r="D47" s="4" t="str">
        <f>IFERROR(__xludf.DUMMYFUNCTION("""COMPUTED_VALUE"""),"Shree Gurunanak Motors - DL1043")</f>
        <v>Shree Gurunanak Motors - DL1043</v>
      </c>
    </row>
    <row r="48">
      <c r="A48" s="4" t="str">
        <f>IFERROR(__xludf.DUMMYFUNCTION("""COMPUTED_VALUE"""),"Bharat Motors - DL1036")</f>
        <v>Bharat Motors - DL1036</v>
      </c>
      <c r="D48" s="4" t="str">
        <f>IFERROR(__xludf.DUMMYFUNCTION("""COMPUTED_VALUE"""),"Shushil car bazar - DL1194")</f>
        <v>Shushil car bazar - DL1194</v>
      </c>
    </row>
    <row r="49">
      <c r="A49" s="4" t="str">
        <f>IFERROR(__xludf.DUMMYFUNCTION("""COMPUTED_VALUE"""),"Bhasin Car Centre - DL1035")</f>
        <v>Bhasin Car Centre - DL1035</v>
      </c>
      <c r="D49" s="4" t="str">
        <f>IFERROR(__xludf.DUMMYFUNCTION("""COMPUTED_VALUE"""),"Taneja fourwheels - DL1014")</f>
        <v>Taneja fourwheels - DL1014</v>
      </c>
    </row>
    <row r="50">
      <c r="A50" s="4" t="str">
        <f>IFERROR(__xludf.DUMMYFUNCTION("""COMPUTED_VALUE"""),"Bhatia Motor - DL1282")</f>
        <v>Bhatia Motor - DL1282</v>
      </c>
      <c r="D50" s="4" t="str">
        <f>IFERROR(__xludf.DUMMYFUNCTION("""COMPUTED_VALUE"""),"Taneja Fourwheels - DL1014")</f>
        <v>Taneja Fourwheels - DL1014</v>
      </c>
    </row>
    <row r="51">
      <c r="A51" s="4" t="str">
        <f>IFERROR(__xludf.DUMMYFUNCTION("""COMPUTED_VALUE"""),"Big Rydz - DL1022")</f>
        <v>Big Rydz - DL1022</v>
      </c>
      <c r="D51" s="4" t="str">
        <f>IFERROR(__xludf.DUMMYFUNCTION("""COMPUTED_VALUE"""),"The First Ride - DL1107")</f>
        <v>The First Ride - DL1107</v>
      </c>
    </row>
    <row r="52">
      <c r="A52" s="4" t="str">
        <f>IFERROR(__xludf.DUMMYFUNCTION("""COMPUTED_VALUE"""),"Binny motors and properties  - DL1402")</f>
        <v>Binny motors and properties  - DL1402</v>
      </c>
      <c r="D52" s="4" t="str">
        <f>IFERROR(__xludf.DUMMYFUNCTION("""COMPUTED_VALUE"""),"V.k motors - DL1187")</f>
        <v>V.k motors - DL1187</v>
      </c>
    </row>
    <row r="53">
      <c r="A53" s="4" t="str">
        <f>IFERROR(__xludf.DUMMYFUNCTION("""COMPUTED_VALUE"""),"Bright Motor - DL1275")</f>
        <v>Bright Motor - DL1275</v>
      </c>
      <c r="D53" s="4" t="str">
        <f>IFERROR(__xludf.DUMMYFUNCTION("""COMPUTED_VALUE"""),"veer Motors - DL1205")</f>
        <v>veer Motors - DL1205</v>
      </c>
    </row>
    <row r="54">
      <c r="A54" s="4" t="str">
        <f>IFERROR(__xludf.DUMMYFUNCTION("""COMPUTED_VALUE"""),"Buds Automobiles - DL1062")</f>
        <v>Buds Automobiles - DL1062</v>
      </c>
      <c r="D54" s="4" t="str">
        <f>IFERROR(__xludf.DUMMYFUNCTION("""COMPUTED_VALUE"""),"Vinayak Motors - DL1020")</f>
        <v>Vinayak Motors - DL1020</v>
      </c>
    </row>
    <row r="55">
      <c r="A55" s="4" t="str">
        <f>IFERROR(__xludf.DUMMYFUNCTION("""COMPUTED_VALUE"""),"Bunty Cars - DL1011")</f>
        <v>Bunty Cars - DL1011</v>
      </c>
    </row>
    <row r="56">
      <c r="A56" s="4" t="str">
        <f>IFERROR(__xludf.DUMMYFUNCTION("""COMPUTED_VALUE"""),"Car Affairs - DL1153")</f>
        <v>Car Affairs - DL1153</v>
      </c>
    </row>
    <row r="57">
      <c r="A57" s="4" t="str">
        <f>IFERROR(__xludf.DUMMYFUNCTION("""COMPUTED_VALUE"""),"Car and Bike SGA &amp; SERVICE - DL1366")</f>
        <v>Car and Bike SGA &amp; SERVICE - DL1366</v>
      </c>
    </row>
    <row r="58">
      <c r="A58" s="4" t="str">
        <f>IFERROR(__xludf.DUMMYFUNCTION("""COMPUTED_VALUE"""),"Car Chooice - DL1326")</f>
        <v>Car Chooice - DL1326</v>
      </c>
    </row>
    <row r="59">
      <c r="A59" s="4" t="str">
        <f>IFERROR(__xludf.DUMMYFUNCTION("""COMPUTED_VALUE"""),"Car City - DL1143")</f>
        <v>Car City - DL1143</v>
      </c>
    </row>
    <row r="60">
      <c r="A60" s="4" t="str">
        <f>IFERROR(__xludf.DUMMYFUNCTION("""COMPUTED_VALUE"""),"Car Collective - DL1313")</f>
        <v>Car Collective - DL1313</v>
      </c>
    </row>
    <row r="61">
      <c r="A61" s="4" t="str">
        <f>IFERROR(__xludf.DUMMYFUNCTION("""COMPUTED_VALUE"""),"Car Dreams - DL1081")</f>
        <v>Car Dreams - DL1081</v>
      </c>
    </row>
    <row r="62">
      <c r="A62" s="4" t="str">
        <f>IFERROR(__xludf.DUMMYFUNCTION("""COMPUTED_VALUE"""),"Car factory  - DL1409")</f>
        <v>Car factory  - DL1409</v>
      </c>
    </row>
    <row r="63">
      <c r="A63" s="4" t="str">
        <f>IFERROR(__xludf.DUMMYFUNCTION("""COMPUTED_VALUE"""),"Car Factory - DL1111")</f>
        <v>Car Factory - DL1111</v>
      </c>
    </row>
    <row r="64">
      <c r="A64" s="4" t="str">
        <f>IFERROR(__xludf.DUMMYFUNCTION("""COMPUTED_VALUE"""),"Car Hub - DL1334")</f>
        <v>Car Hub - DL1334</v>
      </c>
    </row>
    <row r="65">
      <c r="A65" s="4" t="str">
        <f>IFERROR(__xludf.DUMMYFUNCTION("""COMPUTED_VALUE"""),"Car Mart - DL1041")</f>
        <v>Car Mart - DL1041</v>
      </c>
    </row>
    <row r="66">
      <c r="A66" s="4" t="str">
        <f>IFERROR(__xludf.DUMMYFUNCTION("""COMPUTED_VALUE"""),"Car O Clock Motors - DL1135")</f>
        <v>Car O Clock Motors - DL1135</v>
      </c>
    </row>
    <row r="67">
      <c r="A67" s="4" t="str">
        <f>IFERROR(__xludf.DUMMYFUNCTION("""COMPUTED_VALUE"""),"Car palace Sagar - DL1387")</f>
        <v>Car palace Sagar - DL1387</v>
      </c>
    </row>
    <row r="68">
      <c r="A68" s="4" t="str">
        <f>IFERROR(__xludf.DUMMYFUNCTION("""COMPUTED_VALUE"""),"Car Planet - DL1055")</f>
        <v>Car Planet - DL1055</v>
      </c>
    </row>
    <row r="69">
      <c r="A69" s="4" t="str">
        <f>IFERROR(__xludf.DUMMYFUNCTION("""COMPUTED_VALUE"""),"Car Sapna - DL1070")</f>
        <v>Car Sapna - DL1070</v>
      </c>
    </row>
    <row r="70">
      <c r="A70" s="4" t="str">
        <f>IFERROR(__xludf.DUMMYFUNCTION("""COMPUTED_VALUE"""),"Car sapna Mahindra x-mart  - DL1351")</f>
        <v>Car sapna Mahindra x-mart  - DL1351</v>
      </c>
    </row>
    <row r="71">
      <c r="A71" s="4" t="str">
        <f>IFERROR(__xludf.DUMMYFUNCTION("""COMPUTED_VALUE"""),"Car Shoppee - DL1046")</f>
        <v>Car Shoppee - DL1046</v>
      </c>
    </row>
    <row r="72">
      <c r="A72" s="4" t="str">
        <f>IFERROR(__xludf.DUMMYFUNCTION("""COMPUTED_VALUE"""),"Car veda - DL1182")</f>
        <v>Car veda - DL1182</v>
      </c>
    </row>
    <row r="73">
      <c r="A73" s="4" t="str">
        <f>IFERROR(__xludf.DUMMYFUNCTION("""COMPUTED_VALUE"""),"Carboom - DL1253")</f>
        <v>Carboom - DL1253</v>
      </c>
    </row>
    <row r="74">
      <c r="A74" s="4" t="str">
        <f>IFERROR(__xludf.DUMMYFUNCTION("""COMPUTED_VALUE"""),"Carboom - DL1283")</f>
        <v>Carboom - DL1283</v>
      </c>
    </row>
    <row r="75">
      <c r="A75" s="4" t="str">
        <f>IFERROR(__xludf.DUMMYFUNCTION("""COMPUTED_VALUE"""),"Cars For You - DL1094")</f>
        <v>Cars For You - DL1094</v>
      </c>
    </row>
    <row r="76">
      <c r="A76" s="4" t="str">
        <f>IFERROR(__xludf.DUMMYFUNCTION("""COMPUTED_VALUE"""),"Cars Lelo - DL1097")</f>
        <v>Cars Lelo - DL1097</v>
      </c>
    </row>
    <row r="77">
      <c r="A77" s="4" t="str">
        <f>IFERROR(__xludf.DUMMYFUNCTION("""COMPUTED_VALUE"""),"Cars worldz - DL1196")</f>
        <v>Cars worldz - DL1196</v>
      </c>
    </row>
    <row r="78">
      <c r="A78" s="4" t="str">
        <f>IFERROR(__xludf.DUMMYFUNCTION("""COMPUTED_VALUE"""),"Carshaala - DL1233")</f>
        <v>Carshaala - DL1233</v>
      </c>
    </row>
    <row r="79">
      <c r="A79" s="4" t="str">
        <f>IFERROR(__xludf.DUMMYFUNCTION("""COMPUTED_VALUE"""),"Carwale  Taneja Auto Deals - DL1258")</f>
        <v>Carwale  Taneja Auto Deals - DL1258</v>
      </c>
    </row>
    <row r="80">
      <c r="A80" s="4" t="str">
        <f>IFERROR(__xludf.DUMMYFUNCTION("""COMPUTED_VALUE"""),"Carz n wheel - DL1392")</f>
        <v>Carz n wheel - DL1392</v>
      </c>
    </row>
    <row r="81">
      <c r="A81" s="4" t="str">
        <f>IFERROR(__xludf.DUMMYFUNCTION("""COMPUTED_VALUE"""),"Carz Villa - DL1042")</f>
        <v>Carz Villa - DL1042</v>
      </c>
    </row>
    <row r="82">
      <c r="A82" s="4" t="str">
        <f>IFERROR(__xludf.DUMMYFUNCTION("""COMPUTED_VALUE"""),"Century Carz - DL1093")</f>
        <v>Century Carz - DL1093</v>
      </c>
    </row>
    <row r="83">
      <c r="A83" s="4" t="str">
        <f>IFERROR(__xludf.DUMMYFUNCTION("""COMPUTED_VALUE"""),"Chadha Motors - DL1088")</f>
        <v>Chadha Motors - DL1088</v>
      </c>
    </row>
    <row r="84">
      <c r="A84" s="4" t="str">
        <f>IFERROR(__xludf.DUMMYFUNCTION("""COMPUTED_VALUE"""),"Chauhan car care - DL1191")</f>
        <v>Chauhan car care - DL1191</v>
      </c>
    </row>
    <row r="85">
      <c r="A85" s="4" t="str">
        <f>IFERROR(__xludf.DUMMYFUNCTION("""COMPUTED_VALUE"""),"Cherish Cars - DL1114")</f>
        <v>Cherish Cars - DL1114</v>
      </c>
    </row>
    <row r="86">
      <c r="A86" s="4" t="str">
        <f>IFERROR(__xludf.DUMMYFUNCTION("""COMPUTED_VALUE"""),"Chhabra motors - DL1372")</f>
        <v>Chhabra motors - DL1372</v>
      </c>
    </row>
    <row r="87">
      <c r="A87" s="4" t="str">
        <f>IFERROR(__xludf.DUMMYFUNCTION("""COMPUTED_VALUE"""),"Classic Carz - DL1002")</f>
        <v>Classic Carz - DL1002</v>
      </c>
    </row>
    <row r="88">
      <c r="A88" s="4" t="str">
        <f>IFERROR(__xludf.DUMMYFUNCTION("""COMPUTED_VALUE"""),"Classic Motor - DL1269")</f>
        <v>Classic Motor - DL1269</v>
      </c>
    </row>
    <row r="89">
      <c r="A89" s="4" t="str">
        <f>IFERROR(__xludf.DUMMYFUNCTION("""COMPUTED_VALUE"""),"Daksh Car Planet - DL1005")</f>
        <v>Daksh Car Planet - DL1005</v>
      </c>
    </row>
    <row r="90">
      <c r="A90" s="4" t="str">
        <f>IFERROR(__xludf.DUMMYFUNCTION("""COMPUTED_VALUE"""),"Daman motors and associates  - DL1374")</f>
        <v>Daman motors and associates  - DL1374</v>
      </c>
    </row>
    <row r="91">
      <c r="A91" s="4" t="str">
        <f>IFERROR(__xludf.DUMMYFUNCTION("""COMPUTED_VALUE"""),"Dcarz - DL1293")</f>
        <v>Dcarz - DL1293</v>
      </c>
    </row>
    <row r="92">
      <c r="A92" s="4" t="str">
        <f>IFERROR(__xludf.DUMMYFUNCTION("""COMPUTED_VALUE"""),"Deals On Wheels - DL1119")</f>
        <v>Deals On Wheels - DL1119</v>
      </c>
    </row>
    <row r="93">
      <c r="A93" s="4" t="str">
        <f>IFERROR(__xludf.DUMMYFUNCTION("""COMPUTED_VALUE"""),"Deep Motor - DL1284")</f>
        <v>Deep Motor - DL1284</v>
      </c>
    </row>
    <row r="94">
      <c r="A94" s="4" t="str">
        <f>IFERROR(__xludf.DUMMYFUNCTION("""COMPUTED_VALUE"""),"Deep Motors (Kalkaji) - DL1299")</f>
        <v>Deep Motors (Kalkaji) - DL1299</v>
      </c>
    </row>
    <row r="95">
      <c r="A95" s="4" t="str">
        <f>IFERROR(__xludf.DUMMYFUNCTION("""COMPUTED_VALUE"""),"Deepak  Motors - DL1332")</f>
        <v>Deepak  Motors - DL1332</v>
      </c>
    </row>
    <row r="96">
      <c r="A96" s="4" t="str">
        <f>IFERROR(__xludf.DUMMYFUNCTION("""COMPUTED_VALUE"""),"Delhi Drives - DL1292")</f>
        <v>Delhi Drives - DL1292</v>
      </c>
    </row>
    <row r="97">
      <c r="A97" s="4" t="str">
        <f>IFERROR(__xludf.DUMMYFUNCTION("""COMPUTED_VALUE"""),"Delight Auto - DL1007")</f>
        <v>Delight Auto - DL1007</v>
      </c>
    </row>
    <row r="98">
      <c r="A98" s="4" t="str">
        <f>IFERROR(__xludf.DUMMYFUNCTION("""COMPUTED_VALUE"""),"Delight Auto - DL1300")</f>
        <v>Delight Auto - DL1300</v>
      </c>
    </row>
    <row r="99">
      <c r="A99" s="4" t="str">
        <f>IFERROR(__xludf.DUMMYFUNCTION("""COMPUTED_VALUE"""),"Dev Motors - DL1316")</f>
        <v>Dev Motors - DL1316</v>
      </c>
    </row>
    <row r="100">
      <c r="A100" s="4" t="str">
        <f>IFERROR(__xludf.DUMMYFUNCTION("""COMPUTED_VALUE"""),"Devika Motor - DL1049")</f>
        <v>Devika Motor - DL1049</v>
      </c>
    </row>
    <row r="101">
      <c r="A101" s="4" t="str">
        <f>IFERROR(__xludf.DUMMYFUNCTION("""COMPUTED_VALUE"""),"Diamond Motors - DL1256")</f>
        <v>Diamond Motors - DL1256</v>
      </c>
    </row>
    <row r="102">
      <c r="A102" s="4" t="str">
        <f>IFERROR(__xludf.DUMMYFUNCTION("""COMPUTED_VALUE"""),"Dimple Motors &amp;  Properties - DL1030")</f>
        <v>Dimple Motors &amp;  Properties - DL1030</v>
      </c>
    </row>
    <row r="103">
      <c r="A103" s="4" t="str">
        <f>IFERROR(__xludf.DUMMYFUNCTION("""COMPUTED_VALUE"""),"Discovery Cars - DL1262")</f>
        <v>Discovery Cars - DL1262</v>
      </c>
    </row>
    <row r="104">
      <c r="A104" s="4" t="str">
        <f>IFERROR(__xludf.DUMMYFUNCTION("""COMPUTED_VALUE"""),"Discovery Cars - DL1342")</f>
        <v>Discovery Cars - DL1342</v>
      </c>
    </row>
    <row r="105">
      <c r="A105" s="4" t="str">
        <f>IFERROR(__xludf.DUMMYFUNCTION("""COMPUTED_VALUE"""),"Divya motors  - DL1383")</f>
        <v>Divya motors  - DL1383</v>
      </c>
    </row>
    <row r="106">
      <c r="A106" s="4" t="str">
        <f>IFERROR(__xludf.DUMMYFUNCTION("""COMPUTED_VALUE"""),"Dream cars and homes - DL1368")</f>
        <v>Dream cars and homes - DL1368</v>
      </c>
    </row>
    <row r="107">
      <c r="A107" s="4" t="str">
        <f>IFERROR(__xludf.DUMMYFUNCTION("""COMPUTED_VALUE"""),"Drive_Ur_Dream_Engine ( Dude ) - DL1008")</f>
        <v>Drive_Ur_Dream_Engine ( Dude ) - DL1008</v>
      </c>
    </row>
    <row r="108">
      <c r="A108" s="4" t="str">
        <f>IFERROR(__xludf.DUMMYFUNCTION("""COMPUTED_VALUE"""),"Driven Wheels - DL1264")</f>
        <v>Driven Wheels - DL1264</v>
      </c>
    </row>
    <row r="109">
      <c r="A109" s="4" t="str">
        <f>IFERROR(__xludf.DUMMYFUNCTION("""COMPUTED_VALUE"""),"Driven Wheels - DL1339")</f>
        <v>Driven Wheels - DL1339</v>
      </c>
    </row>
    <row r="110">
      <c r="A110" s="4" t="str">
        <f>IFERROR(__xludf.DUMMYFUNCTION("""COMPUTED_VALUE"""),"DRIVEN WHEELS - DL1357")</f>
        <v>DRIVEN WHEELS - DL1357</v>
      </c>
    </row>
    <row r="111">
      <c r="A111" s="4" t="str">
        <f>IFERROR(__xludf.DUMMYFUNCTION("""COMPUTED_VALUE"""),"Drona motors  - DL1346")</f>
        <v>Drona motors  - DL1346</v>
      </c>
    </row>
    <row r="112">
      <c r="A112" s="4" t="str">
        <f>IFERROR(__xludf.DUMMYFUNCTION("""COMPUTED_VALUE"""),"DS motors - DL1350")</f>
        <v>DS motors - DL1350</v>
      </c>
    </row>
    <row r="113">
      <c r="A113" s="4" t="str">
        <f>IFERROR(__xludf.DUMMYFUNCTION("""COMPUTED_VALUE"""),"Durga Motors - DL1087")</f>
        <v>Durga Motors - DL1087</v>
      </c>
    </row>
    <row r="114">
      <c r="A114" s="4" t="str">
        <f>IFERROR(__xludf.DUMMYFUNCTION("""COMPUTED_VALUE"""),"East delhi finlease company - DL1385")</f>
        <v>East delhi finlease company - DL1385</v>
      </c>
    </row>
    <row r="115">
      <c r="A115" s="4" t="str">
        <f>IFERROR(__xludf.DUMMYFUNCTION("""COMPUTED_VALUE"""),"Ekam motors  - DL1405")</f>
        <v>Ekam motors  - DL1405</v>
      </c>
    </row>
    <row r="116">
      <c r="A116" s="4" t="str">
        <f>IFERROR(__xludf.DUMMYFUNCTION("""COMPUTED_VALUE"""),"Ekta Motors - DL1095")</f>
        <v>Ekta Motors - DL1095</v>
      </c>
    </row>
    <row r="117">
      <c r="A117" s="4" t="str">
        <f>IFERROR(__xludf.DUMMYFUNCTION("""COMPUTED_VALUE"""),"Empire Motors - DL1110")</f>
        <v>Empire Motors - DL1110</v>
      </c>
    </row>
    <row r="118">
      <c r="A118" s="4" t="str">
        <f>IFERROR(__xludf.DUMMYFUNCTION("""COMPUTED_VALUE"""),"Fantasy Motors - DL1077")</f>
        <v>Fantasy Motors - DL1077</v>
      </c>
    </row>
    <row r="119">
      <c r="A119" s="4" t="str">
        <f>IFERROR(__xludf.DUMMYFUNCTION("""COMPUTED_VALUE"""),"Finbros Cars - DL1052")</f>
        <v>Finbros Cars - DL1052</v>
      </c>
    </row>
    <row r="120">
      <c r="A120" s="4" t="str">
        <f>IFERROR(__xludf.DUMMYFUNCTION("""COMPUTED_VALUE"""),"Friends motors  - DL1397")</f>
        <v>Friends motors  - DL1397</v>
      </c>
    </row>
    <row r="121">
      <c r="A121" s="4" t="str">
        <f>IFERROR(__xludf.DUMMYFUNCTION("""COMPUTED_VALUE"""),"Fusion Cars - DL1337")</f>
        <v>Fusion Cars - DL1337</v>
      </c>
    </row>
    <row r="122">
      <c r="A122" s="4" t="str">
        <f>IFERROR(__xludf.DUMMYFUNCTION("""COMPUTED_VALUE"""),"Gagan Motors - DL1028")</f>
        <v>Gagan Motors - DL1028</v>
      </c>
    </row>
    <row r="123">
      <c r="A123" s="4" t="str">
        <f>IFERROR(__xludf.DUMMYFUNCTION("""COMPUTED_VALUE"""),"Galaxy Auto - DL1338")</f>
        <v>Galaxy Auto - DL1338</v>
      </c>
    </row>
    <row r="124">
      <c r="A124" s="4" t="str">
        <f>IFERROR(__xludf.DUMMYFUNCTION("""COMPUTED_VALUE"""),"GALAXY CARZ - DL1441")</f>
        <v>GALAXY CARZ - DL1441</v>
      </c>
    </row>
    <row r="125">
      <c r="A125" s="4" t="str">
        <f>IFERROR(__xludf.DUMMYFUNCTION("""COMPUTED_VALUE"""),"Galaxy Moters - DL1032")</f>
        <v>Galaxy Moters - DL1032</v>
      </c>
    </row>
    <row r="126">
      <c r="A126" s="4" t="str">
        <f>IFERROR(__xludf.DUMMYFUNCTION("""COMPUTED_VALUE"""),"Galaxy motors  - DL1369")</f>
        <v>Galaxy motors  - DL1369</v>
      </c>
    </row>
    <row r="127">
      <c r="A127" s="4" t="str">
        <f>IFERROR(__xludf.DUMMYFUNCTION("""COMPUTED_VALUE"""),"Gandhi Motors - DL1161")</f>
        <v>Gandhi Motors - DL1161</v>
      </c>
    </row>
    <row r="128">
      <c r="A128" s="4" t="str">
        <f>IFERROR(__xludf.DUMMYFUNCTION("""COMPUTED_VALUE"""),"Ganpati Motor - DL1263")</f>
        <v>Ganpati Motor - DL1263</v>
      </c>
    </row>
    <row r="129">
      <c r="A129" s="4" t="str">
        <f>IFERROR(__xludf.DUMMYFUNCTION("""COMPUTED_VALUE"""),"Ganpati Motors  - DL1345")</f>
        <v>Ganpati Motors  - DL1345</v>
      </c>
    </row>
    <row r="130">
      <c r="A130" s="4" t="str">
        <f>IFERROR(__xludf.DUMMYFUNCTION("""COMPUTED_VALUE"""),"Ganpati Motors - DL1024")</f>
        <v>Ganpati Motors - DL1024</v>
      </c>
    </row>
    <row r="131">
      <c r="A131" s="4" t="str">
        <f>IFERROR(__xludf.DUMMYFUNCTION("""COMPUTED_VALUE"""),"Ganpati motors worldmark - DL1388")</f>
        <v>Ganpati motors worldmark - DL1388</v>
      </c>
    </row>
    <row r="132">
      <c r="A132" s="4" t="str">
        <f>IFERROR(__xludf.DUMMYFUNCTION("""COMPUTED_VALUE"""),"Giani Motors - DL1154")</f>
        <v>Giani Motors - DL1154</v>
      </c>
    </row>
    <row r="133">
      <c r="A133" s="4" t="str">
        <f>IFERROR(__xludf.DUMMYFUNCTION("""COMPUTED_VALUE"""),"Global Marketing - DL1261")</f>
        <v>Global Marketing - DL1261</v>
      </c>
    </row>
    <row r="134">
      <c r="A134" s="4" t="str">
        <f>IFERROR(__xludf.DUMMYFUNCTION("""COMPUTED_VALUE"""),"Go Carz - DL1136")</f>
        <v>Go Carz - DL1136</v>
      </c>
    </row>
    <row r="135">
      <c r="A135" s="4" t="str">
        <f>IFERROR(__xludf.DUMMYFUNCTION("""COMPUTED_VALUE"""),"Gobind Motors - DL1103")</f>
        <v>Gobind Motors - DL1103</v>
      </c>
    </row>
    <row r="136">
      <c r="A136" s="4" t="str">
        <f>IFERROR(__xludf.DUMMYFUNCTION("""COMPUTED_VALUE"""),"Godspeed Auto Sales - DL1013")</f>
        <v>Godspeed Auto Sales - DL1013</v>
      </c>
    </row>
    <row r="137">
      <c r="A137" s="4" t="str">
        <f>IFERROR(__xludf.DUMMYFUNCTION("""COMPUTED_VALUE"""),"Golden Cars - DL1120")</f>
        <v>Golden Cars - DL1120</v>
      </c>
    </row>
    <row r="138">
      <c r="A138" s="4" t="str">
        <f>IFERROR(__xludf.DUMMYFUNCTION("""COMPUTED_VALUE"""),"Golden Motors - DL1273")</f>
        <v>Golden Motors - DL1273</v>
      </c>
    </row>
    <row r="139">
      <c r="A139" s="4" t="str">
        <f>IFERROR(__xludf.DUMMYFUNCTION("""COMPUTED_VALUE"""),"Golden Motors - DL1324")</f>
        <v>Golden Motors - DL1324</v>
      </c>
    </row>
    <row r="140">
      <c r="A140" s="4" t="str">
        <f>IFERROR(__xludf.DUMMYFUNCTION("""COMPUTED_VALUE"""),"Goldy motors - DL1367")</f>
        <v>Goldy motors - DL1367</v>
      </c>
    </row>
    <row r="141">
      <c r="A141" s="4" t="str">
        <f>IFERROR(__xludf.DUMMYFUNCTION("""COMPUTED_VALUE"""),"Goldy motors - DL1394")</f>
        <v>Goldy motors - DL1394</v>
      </c>
    </row>
    <row r="142">
      <c r="A142" s="4" t="str">
        <f>IFERROR(__xludf.DUMMYFUNCTION("""COMPUTED_VALUE"""),"Great Value - DL1054")</f>
        <v>Great Value - DL1054</v>
      </c>
    </row>
    <row r="143">
      <c r="A143" s="4" t="str">
        <f>IFERROR(__xludf.DUMMYFUNCTION("""COMPUTED_VALUE"""),"Gs Motors - DL1105")</f>
        <v>Gs Motors - DL1105</v>
      </c>
    </row>
    <row r="144">
      <c r="A144" s="4" t="str">
        <f>IFERROR(__xludf.DUMMYFUNCTION("""COMPUTED_VALUE"""),"Gulati Motors - DL1155")</f>
        <v>Gulati Motors - DL1155</v>
      </c>
    </row>
    <row r="145">
      <c r="A145" s="4" t="str">
        <f>IFERROR(__xludf.DUMMYFUNCTION("""COMPUTED_VALUE"""),"Gulia Car Zone - DL1311")</f>
        <v>Gulia Car Zone - DL1311</v>
      </c>
    </row>
    <row r="146">
      <c r="A146" s="4" t="str">
        <f>IFERROR(__xludf.DUMMYFUNCTION("""COMPUTED_VALUE"""),"Gupta Motors - DL1124")</f>
        <v>Gupta Motors - DL1124</v>
      </c>
    </row>
    <row r="147">
      <c r="A147" s="4" t="str">
        <f>IFERROR(__xludf.DUMMYFUNCTION("""COMPUTED_VALUE"""),"Gurgaon Motors - DL1272")</f>
        <v>Gurgaon Motors - DL1272</v>
      </c>
    </row>
    <row r="148">
      <c r="A148" s="4" t="str">
        <f>IFERROR(__xludf.DUMMYFUNCTION("""COMPUTED_VALUE"""),"Guru Ji Motors - DL1059")</f>
        <v>Guru Ji Motors - DL1059</v>
      </c>
    </row>
    <row r="149">
      <c r="A149" s="4" t="str">
        <f>IFERROR(__xludf.DUMMYFUNCTION("""COMPUTED_VALUE"""),"Guru Motors - DL1072")</f>
        <v>Guru Motors - DL1072</v>
      </c>
    </row>
    <row r="150">
      <c r="A150" s="4" t="str">
        <f>IFERROR(__xludf.DUMMYFUNCTION("""COMPUTED_VALUE"""),"Guru Nanak Car Bazaar - DL1138")</f>
        <v>Guru Nanak Car Bazaar - DL1138</v>
      </c>
    </row>
    <row r="151">
      <c r="A151" s="4" t="str">
        <f>IFERROR(__xludf.DUMMYFUNCTION("""COMPUTED_VALUE"""),"Guruji Car Bazar &amp; Properties - DL1167")</f>
        <v>Guruji Car Bazar &amp; Properties - DL1167</v>
      </c>
    </row>
    <row r="152">
      <c r="A152" s="4" t="str">
        <f>IFERROR(__xludf.DUMMYFUNCTION("""COMPUTED_VALUE"""),"Gurukirpa motors and properties  - DL1382")</f>
        <v>Gurukirpa motors and properties  - DL1382</v>
      </c>
    </row>
    <row r="153">
      <c r="A153" s="4" t="str">
        <f>IFERROR(__xludf.DUMMYFUNCTION("""COMPUTED_VALUE"""),"Gurunanak motors - DL1376")</f>
        <v>Gurunanak motors - DL1376</v>
      </c>
    </row>
    <row r="154">
      <c r="A154" s="4" t="str">
        <f>IFERROR(__xludf.DUMMYFUNCTION("""COMPUTED_VALUE"""),"Guruteg Motors - DL1152")</f>
        <v>Guruteg Motors - DL1152</v>
      </c>
    </row>
    <row r="155">
      <c r="A155" s="4" t="str">
        <f>IFERROR(__xludf.DUMMYFUNCTION("""COMPUTED_VALUE"""),"Hanuman Motors - DL1085")</f>
        <v>Hanuman Motors - DL1085</v>
      </c>
    </row>
    <row r="156">
      <c r="A156" s="4" t="str">
        <f>IFERROR(__xludf.DUMMYFUNCTION("""COMPUTED_VALUE"""),"Hari Om Motors - DL1325")</f>
        <v>Hari Om Motors - DL1325</v>
      </c>
    </row>
    <row r="157">
      <c r="A157" s="4" t="str">
        <f>IFERROR(__xludf.DUMMYFUNCTION("""COMPUTED_VALUE"""),"Harkaran motors - DL1396")</f>
        <v>Harkaran motors - DL1396</v>
      </c>
    </row>
    <row r="158">
      <c r="A158" s="4" t="str">
        <f>IFERROR(__xludf.DUMMYFUNCTION("""COMPUTED_VALUE"""),"Harman Motors - DL1091")</f>
        <v>Harman Motors - DL1091</v>
      </c>
    </row>
    <row r="159">
      <c r="A159" s="4" t="str">
        <f>IFERROR(__xludf.DUMMYFUNCTION("""COMPUTED_VALUE"""),"Harpreet Motors - DL1106")</f>
        <v>Harpreet Motors - DL1106</v>
      </c>
    </row>
    <row r="160">
      <c r="A160" s="4" t="str">
        <f>IFERROR(__xludf.DUMMYFUNCTION("""COMPUTED_VALUE"""),"Hemkunt Motor And Finance - DL1317")</f>
        <v>Hemkunt Motor And Finance - DL1317</v>
      </c>
    </row>
    <row r="161">
      <c r="A161" s="4" t="str">
        <f>IFERROR(__xludf.DUMMYFUNCTION("""COMPUTED_VALUE"""),"High Street Cars - DL1301")</f>
        <v>High Street Cars - DL1301</v>
      </c>
    </row>
    <row r="162">
      <c r="A162" s="4" t="str">
        <f>IFERROR(__xludf.DUMMYFUNCTION("""COMPUTED_VALUE"""),"Insta cars - DL1231")</f>
        <v>Insta cars - DL1231</v>
      </c>
    </row>
    <row r="163">
      <c r="A163" s="4" t="str">
        <f>IFERROR(__xludf.DUMMYFUNCTION("""COMPUTED_VALUE"""),"Insurance Hub - DL1016")</f>
        <v>Insurance Hub - DL1016</v>
      </c>
    </row>
    <row r="164">
      <c r="A164" s="4" t="str">
        <f>IFERROR(__xludf.DUMMYFUNCTION("""COMPUTED_VALUE"""),"Ishani Motors - DL1149")</f>
        <v>Ishani Motors - DL1149</v>
      </c>
    </row>
    <row r="165">
      <c r="A165" s="4" t="str">
        <f>IFERROR(__xludf.DUMMYFUNCTION("""COMPUTED_VALUE"""),"Jagdamba Car Bazar - DL1128")</f>
        <v>Jagdamba Car Bazar - DL1128</v>
      </c>
    </row>
    <row r="166">
      <c r="A166" s="4" t="str">
        <f>IFERROR(__xludf.DUMMYFUNCTION("""COMPUTED_VALUE"""),"Jai baba motors  - DL1349")</f>
        <v>Jai baba motors  - DL1349</v>
      </c>
    </row>
    <row r="167">
      <c r="A167" s="4" t="str">
        <f>IFERROR(__xludf.DUMMYFUNCTION("""COMPUTED_VALUE"""),"Jai Durga motors  - DL1401")</f>
        <v>Jai Durga motors  - DL1401</v>
      </c>
    </row>
    <row r="168">
      <c r="A168" s="4" t="str">
        <f>IFERROR(__xludf.DUMMYFUNCTION("""COMPUTED_VALUE"""),"Jai sai motors  - DL1438")</f>
        <v>Jai sai motors  - DL1438</v>
      </c>
    </row>
    <row r="169">
      <c r="A169" s="4" t="str">
        <f>IFERROR(__xludf.DUMMYFUNCTION("""COMPUTED_VALUE"""),"Jasmine Motors - DL1083")</f>
        <v>Jasmine Motors - DL1083</v>
      </c>
    </row>
    <row r="170">
      <c r="A170" s="4" t="str">
        <f>IFERROR(__xludf.DUMMYFUNCTION("""COMPUTED_VALUE"""),"Jatin Motors - DL1040")</f>
        <v>Jatin Motors - DL1040</v>
      </c>
    </row>
    <row r="171">
      <c r="A171" s="4" t="str">
        <f>IFERROR(__xludf.DUMMYFUNCTION("""COMPUTED_VALUE"""),"Jbm motors  - DL1395")</f>
        <v>Jbm motors  - DL1395</v>
      </c>
    </row>
    <row r="172">
      <c r="A172" s="4" t="str">
        <f>IFERROR(__xludf.DUMMYFUNCTION("""COMPUTED_VALUE"""),"Jessica Traders - DL1113")</f>
        <v>Jessica Traders - DL1113</v>
      </c>
    </row>
    <row r="173">
      <c r="A173" s="4" t="str">
        <f>IFERROR(__xludf.DUMMYFUNCTION("""COMPUTED_VALUE"""),"Jhancar finance - DL1370")</f>
        <v>Jhancar finance - DL1370</v>
      </c>
    </row>
    <row r="174">
      <c r="A174" s="4" t="str">
        <f>IFERROR(__xludf.DUMMYFUNCTION("""COMPUTED_VALUE"""),"Jiya cars and properties  - DL1377")</f>
        <v>Jiya cars and properties  - DL1377</v>
      </c>
    </row>
    <row r="175">
      <c r="A175" s="4" t="str">
        <f>IFERROR(__xludf.DUMMYFUNCTION("""COMPUTED_VALUE"""),"Jolly Motors - DL1021")</f>
        <v>Jolly Motors - DL1021</v>
      </c>
    </row>
    <row r="176">
      <c r="A176" s="4" t="str">
        <f>IFERROR(__xludf.DUMMYFUNCTION("""COMPUTED_VALUE"""),"Jsr Motor (Mastertouch) - DL1250")</f>
        <v>Jsr Motor (Mastertouch) - DL1250</v>
      </c>
    </row>
    <row r="177">
      <c r="A177" s="4" t="str">
        <f>IFERROR(__xludf.DUMMYFUNCTION("""COMPUTED_VALUE"""),"Jsr Motors - DL1003")</f>
        <v>Jsr Motors - DL1003</v>
      </c>
    </row>
    <row r="178">
      <c r="A178" s="4" t="str">
        <f>IFERROR(__xludf.DUMMYFUNCTION("""COMPUTED_VALUE"""),"Kanishka Motor - DL1257")</f>
        <v>Kanishka Motor - DL1257</v>
      </c>
    </row>
    <row r="179">
      <c r="A179" s="4" t="str">
        <f>IFERROR(__xludf.DUMMYFUNCTION("""COMPUTED_VALUE"""),"Kapoor Motors And Properties - DL1100")</f>
        <v>Kapoor Motors And Properties - DL1100</v>
      </c>
    </row>
    <row r="180">
      <c r="A180" s="4" t="str">
        <f>IFERROR(__xludf.DUMMYFUNCTION("""COMPUTED_VALUE"""),"Kavan Motors - DL1037")</f>
        <v>Kavan Motors - DL1037</v>
      </c>
    </row>
    <row r="181">
      <c r="A181" s="4" t="str">
        <f>IFERROR(__xludf.DUMMYFUNCTION("""COMPUTED_VALUE"""),"Khalsa motors  - DL1242")</f>
        <v>Khalsa motors  - DL1242</v>
      </c>
    </row>
    <row r="182">
      <c r="A182" s="4" t="str">
        <f>IFERROR(__xludf.DUMMYFUNCTION("""COMPUTED_VALUE"""),"Khanna motors  - DL1408")</f>
        <v>Khanna motors  - DL1408</v>
      </c>
    </row>
    <row r="183">
      <c r="A183" s="4" t="str">
        <f>IFERROR(__xludf.DUMMYFUNCTION("""COMPUTED_VALUE"""),"Khanna motors - DL1380")</f>
        <v>Khanna motors - DL1380</v>
      </c>
    </row>
    <row r="184">
      <c r="A184" s="4" t="str">
        <f>IFERROR(__xludf.DUMMYFUNCTION("""COMPUTED_VALUE"""),"Khurana Motors - DL1146")</f>
        <v>Khurana Motors - DL1146</v>
      </c>
    </row>
    <row r="185">
      <c r="A185" s="4" t="str">
        <f>IFERROR(__xludf.DUMMYFUNCTION("""COMPUTED_VALUE"""),"Kirpa Cars - DL1074")</f>
        <v>Kirpa Cars - DL1074</v>
      </c>
    </row>
    <row r="186">
      <c r="A186" s="4" t="str">
        <f>IFERROR(__xludf.DUMMYFUNCTION("""COMPUTED_VALUE"""),"Krish Car Zone - DL1252")</f>
        <v>Krish Car Zone - DL1252</v>
      </c>
    </row>
    <row r="187">
      <c r="A187" s="4" t="str">
        <f>IFERROR(__xludf.DUMMYFUNCTION("""COMPUTED_VALUE"""),"Krish Car Zone - DL1290")</f>
        <v>Krish Car Zone - DL1290</v>
      </c>
    </row>
    <row r="188">
      <c r="A188" s="4" t="str">
        <f>IFERROR(__xludf.DUMMYFUNCTION("""COMPUTED_VALUE"""),"Krish Car Zone - DL1302")</f>
        <v>Krish Car Zone - DL1302</v>
      </c>
    </row>
    <row r="189">
      <c r="A189" s="4" t="str">
        <f>IFERROR(__xludf.DUMMYFUNCTION("""COMPUTED_VALUE"""),"Krish Car Zone - DL1318")</f>
        <v>Krish Car Zone - DL1318</v>
      </c>
    </row>
    <row r="190">
      <c r="A190" s="4" t="str">
        <f>IFERROR(__xludf.DUMMYFUNCTION("""COMPUTED_VALUE"""),"Krish Car Zone - DL1340")</f>
        <v>Krish Car Zone - DL1340</v>
      </c>
    </row>
    <row r="191">
      <c r="A191" s="4" t="str">
        <f>IFERROR(__xludf.DUMMYFUNCTION("""COMPUTED_VALUE"""),"Krishna Car - DL1019")</f>
        <v>Krishna Car - DL1019</v>
      </c>
    </row>
    <row r="192">
      <c r="A192" s="4" t="str">
        <f>IFERROR(__xludf.DUMMYFUNCTION("""COMPUTED_VALUE"""),"Krishna Cars - DL1251")</f>
        <v>Krishna Cars - DL1251</v>
      </c>
    </row>
    <row r="193">
      <c r="A193" s="4" t="str">
        <f>IFERROR(__xludf.DUMMYFUNCTION("""COMPUTED_VALUE"""),"Krishna cars - DL1389")</f>
        <v>Krishna cars - DL1389</v>
      </c>
    </row>
    <row r="194">
      <c r="A194" s="4" t="str">
        <f>IFERROR(__xludf.DUMMYFUNCTION("""COMPUTED_VALUE"""),"Krishna motors fincorp - DL1240")</f>
        <v>Krishna motors fincorp - DL1240</v>
      </c>
    </row>
    <row r="195">
      <c r="A195" s="4" t="str">
        <f>IFERROR(__xludf.DUMMYFUNCTION("""COMPUTED_VALUE"""),"Kumar car palace - DL1203")</f>
        <v>Kumar car palace - DL1203</v>
      </c>
    </row>
    <row r="196">
      <c r="A196" s="4" t="str">
        <f>IFERROR(__xludf.DUMMYFUNCTION("""COMPUTED_VALUE"""),"Kwatra Motors - DL1099")</f>
        <v>Kwatra Motors - DL1099</v>
      </c>
    </row>
    <row r="197">
      <c r="A197" s="4" t="str">
        <f>IFERROR(__xludf.DUMMYFUNCTION("""COMPUTED_VALUE"""),"Let Me Drive - DL1115")</f>
        <v>Let Me Drive - DL1115</v>
      </c>
    </row>
    <row r="198">
      <c r="A198" s="4" t="str">
        <f>IFERROR(__xludf.DUMMYFUNCTION("""COMPUTED_VALUE"""),"Lord Krishna Motors - DL1265")</f>
        <v>Lord Krishna Motors - DL1265</v>
      </c>
    </row>
    <row r="199">
      <c r="A199" s="4" t="str">
        <f>IFERROR(__xludf.DUMMYFUNCTION("""COMPUTED_VALUE"""),"Lord Krishna Motors - DL1306")</f>
        <v>Lord Krishna Motors - DL1306</v>
      </c>
    </row>
    <row r="200">
      <c r="A200" s="4" t="str">
        <f>IFERROR(__xludf.DUMMYFUNCTION("""COMPUTED_VALUE"""),"Lucky Motors - DL1145")</f>
        <v>Lucky Motors - DL1145</v>
      </c>
    </row>
    <row r="201">
      <c r="A201" s="4" t="str">
        <f>IFERROR(__xludf.DUMMYFUNCTION("""COMPUTED_VALUE"""),"Luxmi cars cosmo - DL1393")</f>
        <v>Luxmi cars cosmo - DL1393</v>
      </c>
    </row>
    <row r="202">
      <c r="A202" s="4" t="str">
        <f>IFERROR(__xludf.DUMMYFUNCTION("""COMPUTED_VALUE"""),"Maan Motors - DL1122")</f>
        <v>Maan Motors - DL1122</v>
      </c>
    </row>
    <row r="203">
      <c r="A203" s="4" t="str">
        <f>IFERROR(__xludf.DUMMYFUNCTION("""COMPUTED_VALUE"""),"Mac  - DL1384")</f>
        <v>Mac  - DL1384</v>
      </c>
    </row>
    <row r="204">
      <c r="A204" s="4" t="str">
        <f>IFERROR(__xludf.DUMMYFUNCTION("""COMPUTED_VALUE"""),"Magic Car Palace - DL1065")</f>
        <v>Magic Car Palace - DL1065</v>
      </c>
    </row>
    <row r="205">
      <c r="A205" s="4" t="str">
        <f>IFERROR(__xludf.DUMMYFUNCTION("""COMPUTED_VALUE"""),"Mahadev Motors &amp; Finance - DL1058")</f>
        <v>Mahadev Motors &amp; Finance - DL1058</v>
      </c>
    </row>
    <row r="206">
      <c r="A206" s="4" t="str">
        <f>IFERROR(__xludf.DUMMYFUNCTION("""COMPUTED_VALUE"""),"Mahima motors - DL1173")</f>
        <v>Mahima motors - DL1173</v>
      </c>
    </row>
    <row r="207">
      <c r="A207" s="4" t="str">
        <f>IFERROR(__xludf.DUMMYFUNCTION("""COMPUTED_VALUE"""),"Malik car world  - DL1440")</f>
        <v>Malik car world  - DL1440</v>
      </c>
    </row>
    <row r="208">
      <c r="A208" s="4" t="str">
        <f>IFERROR(__xludf.DUMMYFUNCTION("""COMPUTED_VALUE"""),"Malviya Car Bazar - DL1296")</f>
        <v>Malviya Car Bazar - DL1296</v>
      </c>
    </row>
    <row r="209">
      <c r="A209" s="4" t="str">
        <f>IFERROR(__xludf.DUMMYFUNCTION("""COMPUTED_VALUE"""),"Max Marketing - DL1004")</f>
        <v>Max Marketing - DL1004</v>
      </c>
    </row>
    <row r="210">
      <c r="A210" s="4" t="str">
        <f>IFERROR(__xludf.DUMMYFUNCTION("""COMPUTED_VALUE"""),"Max Marketing - DL1281")</f>
        <v>Max Marketing - DL1281</v>
      </c>
    </row>
    <row r="211">
      <c r="A211" s="4" t="str">
        <f>IFERROR(__xludf.DUMMYFUNCTION("""COMPUTED_VALUE"""),"Max Motors - DL1130")</f>
        <v>Max Motors - DL1130</v>
      </c>
    </row>
    <row r="212">
      <c r="A212" s="4" t="str">
        <f>IFERROR(__xludf.DUMMYFUNCTION("""COMPUTED_VALUE"""),"ME - DL1248")</f>
        <v>ME - DL1248</v>
      </c>
    </row>
    <row r="213">
      <c r="A213" s="4" t="str">
        <f>IFERROR(__xludf.DUMMYFUNCTION("""COMPUTED_VALUE"""),"MFC A&amp;A MOTORS  - DL1202")</f>
        <v>MFC A&amp;A MOTORS  - DL1202</v>
      </c>
    </row>
    <row r="214">
      <c r="A214" s="4" t="str">
        <f>IFERROR(__xludf.DUMMYFUNCTION("""COMPUTED_VALUE"""),"Mohan Morors - DL1321")</f>
        <v>Mohan Morors - DL1321</v>
      </c>
    </row>
    <row r="215">
      <c r="A215" s="4" t="str">
        <f>IFERROR(__xludf.DUMMYFUNCTION("""COMPUTED_VALUE"""),"Monty motors  - DL1371")</f>
        <v>Monty motors  - DL1371</v>
      </c>
    </row>
    <row r="216">
      <c r="A216" s="4" t="str">
        <f>IFERROR(__xludf.DUMMYFUNCTION("""COMPUTED_VALUE"""),"Monty motors  - DL1399")</f>
        <v>Monty motors  - DL1399</v>
      </c>
    </row>
    <row r="217">
      <c r="A217" s="4" t="str">
        <f>IFERROR(__xludf.DUMMYFUNCTION("""COMPUTED_VALUE"""),"Motor Mart - DL1096")</f>
        <v>Motor Mart - DL1096</v>
      </c>
    </row>
    <row r="218">
      <c r="A218" s="4" t="str">
        <f>IFERROR(__xludf.DUMMYFUNCTION("""COMPUTED_VALUE"""),"Motor mart raj nagar ext - DL1406")</f>
        <v>Motor mart raj nagar ext - DL1406</v>
      </c>
    </row>
    <row r="219">
      <c r="A219" s="4" t="str">
        <f>IFERROR(__xludf.DUMMYFUNCTION("""COMPUTED_VALUE"""),"Motor World - DL1018")</f>
        <v>Motor World - DL1018</v>
      </c>
    </row>
    <row r="220">
      <c r="A220" s="4" t="str">
        <f>IFERROR(__xludf.DUMMYFUNCTION("""COMPUTED_VALUE"""),"Motor Worlds - DL1288")</f>
        <v>Motor Worlds - DL1288</v>
      </c>
    </row>
    <row r="221">
      <c r="A221" s="4" t="str">
        <f>IFERROR(__xludf.DUMMYFUNCTION("""COMPUTED_VALUE"""),"Motor Worlds - DL1308")</f>
        <v>Motor Worlds - DL1308</v>
      </c>
    </row>
    <row r="222">
      <c r="A222" s="4" t="str">
        <f>IFERROR(__xludf.DUMMYFUNCTION("""COMPUTED_VALUE"""),"Multi Wheels - DL1117")</f>
        <v>Multi Wheels - DL1117</v>
      </c>
    </row>
    <row r="223">
      <c r="A223" s="4" t="str">
        <f>IFERROR(__xludf.DUMMYFUNCTION("""COMPUTED_VALUE"""),"Munjal Motors - DL1080")</f>
        <v>Munjal Motors - DL1080</v>
      </c>
    </row>
    <row r="224">
      <c r="A224" s="4" t="str">
        <f>IFERROR(__xludf.DUMMYFUNCTION("""COMPUTED_VALUE"""),"My Ride - DL1001")</f>
        <v>My Ride - DL1001</v>
      </c>
    </row>
    <row r="225">
      <c r="A225" s="4" t="str">
        <f>IFERROR(__xludf.DUMMYFUNCTION("""COMPUTED_VALUE"""),"Namit Motors And Properties - DL1056")</f>
        <v>Namit Motors And Properties - DL1056</v>
      </c>
    </row>
    <row r="226">
      <c r="A226" s="4" t="str">
        <f>IFERROR(__xludf.DUMMYFUNCTION("""COMPUTED_VALUE"""),"Nanak Motors - DL1082")</f>
        <v>Nanak Motors - DL1082</v>
      </c>
    </row>
    <row r="227">
      <c r="A227" s="4" t="str">
        <f>IFERROR(__xludf.DUMMYFUNCTION("""COMPUTED_VALUE"""),"Nanak Motors &amp; Properties  - DL1181")</f>
        <v>Nanak Motors &amp; Properties  - DL1181</v>
      </c>
    </row>
    <row r="228">
      <c r="A228" s="4" t="str">
        <f>IFERROR(__xludf.DUMMYFUNCTION("""COMPUTED_VALUE"""),"Nanaksar Motor &amp; Properties - DL1075")</f>
        <v>Nanaksar Motor &amp; Properties - DL1075</v>
      </c>
    </row>
    <row r="229">
      <c r="A229" s="4" t="str">
        <f>IFERROR(__xludf.DUMMYFUNCTION("""COMPUTED_VALUE"""),"Narang Motors - DL1133")</f>
        <v>Narang Motors - DL1133</v>
      </c>
    </row>
    <row r="230">
      <c r="A230" s="4" t="str">
        <f>IFERROR(__xludf.DUMMYFUNCTION("""COMPUTED_VALUE"""),"Naveen Cars - DL1297")</f>
        <v>Naveen Cars - DL1297</v>
      </c>
    </row>
    <row r="231">
      <c r="A231" s="4" t="str">
        <f>IFERROR(__xludf.DUMMYFUNCTION("""COMPUTED_VALUE"""),"Navya Motors - DL1125")</f>
        <v>Navya Motors - DL1125</v>
      </c>
    </row>
    <row r="232">
      <c r="A232" s="4" t="str">
        <f>IFERROR(__xludf.DUMMYFUNCTION("""COMPUTED_VALUE"""),"New Britsh Motors - DL1254")</f>
        <v>New Britsh Motors - DL1254</v>
      </c>
    </row>
    <row r="233">
      <c r="A233" s="4" t="str">
        <f>IFERROR(__xludf.DUMMYFUNCTION("""COMPUTED_VALUE"""),"New Maruti Car Bazar - DL1067")</f>
        <v>New Maruti Car Bazar - DL1067</v>
      </c>
    </row>
    <row r="234">
      <c r="A234" s="4" t="str">
        <f>IFERROR(__xludf.DUMMYFUNCTION("""COMPUTED_VALUE"""),"New South Motors - DL1255")</f>
        <v>New South Motors - DL1255</v>
      </c>
    </row>
    <row r="235">
      <c r="A235" s="4" t="str">
        <f>IFERROR(__xludf.DUMMYFUNCTION("""COMPUTED_VALUE"""),"New Universal Motors - DL1164")</f>
        <v>New Universal Motors - DL1164</v>
      </c>
    </row>
    <row r="236">
      <c r="A236" s="4" t="str">
        <f>IFERROR(__xludf.DUMMYFUNCTION("""COMPUTED_VALUE"""),"Next Cars - DL1126")</f>
        <v>Next Cars - DL1126</v>
      </c>
    </row>
    <row r="237">
      <c r="A237" s="4" t="str">
        <f>IFERROR(__xludf.DUMMYFUNCTION("""COMPUTED_VALUE"""),"Noida car bazaar - DL1184")</f>
        <v>Noida car bazaar - DL1184</v>
      </c>
    </row>
    <row r="238">
      <c r="A238" s="4" t="str">
        <f>IFERROR(__xludf.DUMMYFUNCTION("""COMPUTED_VALUE"""),"Noida car ghar - DL1199")</f>
        <v>Noida car ghar - DL1199</v>
      </c>
    </row>
    <row r="239">
      <c r="A239" s="4" t="str">
        <f>IFERROR(__xludf.DUMMYFUNCTION("""COMPUTED_VALUE"""),"Noida car ghar - DL1390")</f>
        <v>Noida car ghar - DL1390</v>
      </c>
    </row>
    <row r="240">
      <c r="A240" s="4" t="str">
        <f>IFERROR(__xludf.DUMMYFUNCTION("""COMPUTED_VALUE"""),"Noida car point - DL1195")</f>
        <v>Noida car point - DL1195</v>
      </c>
    </row>
    <row r="241">
      <c r="A241" s="4" t="str">
        <f>IFERROR(__xludf.DUMMYFUNCTION("""COMPUTED_VALUE"""),"OLX autos Balaji motors  - DL1436")</f>
        <v>OLX autos Balaji motors  - DL1436</v>
      </c>
    </row>
    <row r="242">
      <c r="A242" s="4" t="str">
        <f>IFERROR(__xludf.DUMMYFUNCTION("""COMPUTED_VALUE"""),"Om Motors - DL1066")</f>
        <v>Om Motors - DL1066</v>
      </c>
    </row>
    <row r="243">
      <c r="A243" s="4" t="str">
        <f>IFERROR(__xludf.DUMMYFUNCTION("""COMPUTED_VALUE"""),"Om Motors - DL1180")</f>
        <v>Om Motors - DL1180</v>
      </c>
    </row>
    <row r="244">
      <c r="A244" s="4" t="str">
        <f>IFERROR(__xludf.DUMMYFUNCTION("""COMPUTED_VALUE"""),"Om shiv motor - DL1174")</f>
        <v>Om shiv motor - DL1174</v>
      </c>
    </row>
    <row r="245">
      <c r="A245" s="4" t="str">
        <f>IFERROR(__xludf.DUMMYFUNCTION("""COMPUTED_VALUE"""),"P R Motors - DL1148")</f>
        <v>P R Motors - DL1148</v>
      </c>
    </row>
    <row r="246">
      <c r="A246" s="4" t="str">
        <f>IFERROR(__xludf.DUMMYFUNCTION("""COMPUTED_VALUE"""),"Pal Motors - DL1069")</f>
        <v>Pal Motors - DL1069</v>
      </c>
    </row>
    <row r="247">
      <c r="A247" s="4" t="str">
        <f>IFERROR(__xludf.DUMMYFUNCTION("""COMPUTED_VALUE"""),"Pal Motors - DL1092")</f>
        <v>Pal Motors - DL1092</v>
      </c>
    </row>
    <row r="248">
      <c r="A248" s="4" t="str">
        <f>IFERROR(__xludf.DUMMYFUNCTION("""COMPUTED_VALUE"""),"Palak motors  - DL1353")</f>
        <v>Palak motors  - DL1353</v>
      </c>
    </row>
    <row r="249">
      <c r="A249" s="4" t="str">
        <f>IFERROR(__xludf.DUMMYFUNCTION("""COMPUTED_VALUE"""),"Parth Motors - DL1045")</f>
        <v>Parth Motors - DL1045</v>
      </c>
    </row>
    <row r="250">
      <c r="A250" s="4" t="str">
        <f>IFERROR(__xludf.DUMMYFUNCTION("""COMPUTED_VALUE"""),"Parveen Motors - DL1098")</f>
        <v>Parveen Motors - DL1098</v>
      </c>
    </row>
    <row r="251">
      <c r="A251" s="4" t="str">
        <f>IFERROR(__xludf.DUMMYFUNCTION("""COMPUTED_VALUE"""),"Perfect Choice - DL1051")</f>
        <v>Perfect Choice - DL1051</v>
      </c>
    </row>
    <row r="252">
      <c r="A252" s="4" t="str">
        <f>IFERROR(__xludf.DUMMYFUNCTION("""COMPUTED_VALUE"""),"Pre owned car VW NCR - DL1361")</f>
        <v>Pre owned car VW NCR - DL1361</v>
      </c>
    </row>
    <row r="253">
      <c r="A253" s="4" t="str">
        <f>IFERROR(__xludf.DUMMYFUNCTION("""COMPUTED_VALUE"""),"Preet Motors - DL1141")</f>
        <v>Preet Motors - DL1141</v>
      </c>
    </row>
    <row r="254">
      <c r="A254" s="4" t="str">
        <f>IFERROR(__xludf.DUMMYFUNCTION("""COMPUTED_VALUE"""),"Prime Cars - DL1061")</f>
        <v>Prime Cars - DL1061</v>
      </c>
    </row>
    <row r="255">
      <c r="A255" s="4" t="str">
        <f>IFERROR(__xludf.DUMMYFUNCTION("""COMPUTED_VALUE"""),"Punjab motors - DL1398")</f>
        <v>Punjab motors - DL1398</v>
      </c>
    </row>
    <row r="256">
      <c r="A256" s="4" t="str">
        <f>IFERROR(__xludf.DUMMYFUNCTION("""COMPUTED_VALUE"""),"Quality cars pvt LTD - DL1183")</f>
        <v>Quality cars pvt LTD - DL1183</v>
      </c>
    </row>
    <row r="257">
      <c r="A257" s="4" t="str">
        <f>IFERROR(__xludf.DUMMYFUNCTION("""COMPUTED_VALUE"""),"Radhey motors - DL1175")</f>
        <v>Radhey motors - DL1175</v>
      </c>
    </row>
    <row r="258">
      <c r="A258" s="4" t="str">
        <f>IFERROR(__xludf.DUMMYFUNCTION("""COMPUTED_VALUE"""),"Raghav motors  - DL1433")</f>
        <v>Raghav motors  - DL1433</v>
      </c>
    </row>
    <row r="259">
      <c r="A259" s="4" t="str">
        <f>IFERROR(__xludf.DUMMYFUNCTION("""COMPUTED_VALUE"""),"Rahul Motors &amp; Properties - DL1073")</f>
        <v>Rahul Motors &amp; Properties - DL1073</v>
      </c>
    </row>
    <row r="260">
      <c r="A260" s="4" t="str">
        <f>IFERROR(__xludf.DUMMYFUNCTION("""COMPUTED_VALUE"""),"Raj Motors - DL1279")</f>
        <v>Raj Motors - DL1279</v>
      </c>
    </row>
    <row r="261">
      <c r="A261" s="4" t="str">
        <f>IFERROR(__xludf.DUMMYFUNCTION("""COMPUTED_VALUE"""),"Raja Car Bazaar - DL1064")</f>
        <v>Raja Car Bazaar - DL1064</v>
      </c>
    </row>
    <row r="262">
      <c r="A262" s="4" t="str">
        <f>IFERROR(__xludf.DUMMYFUNCTION("""COMPUTED_VALUE"""),"Raja Royal Motors - DL1025")</f>
        <v>Raja Royal Motors - DL1025</v>
      </c>
    </row>
    <row r="263">
      <c r="A263" s="4" t="str">
        <f>IFERROR(__xludf.DUMMYFUNCTION("""COMPUTED_VALUE"""),"Rajeev Chowk - DL1249")</f>
        <v>Rajeev Chowk - DL1249</v>
      </c>
    </row>
    <row r="264">
      <c r="A264" s="4" t="str">
        <f>IFERROR(__xludf.DUMMYFUNCTION("""COMPUTED_VALUE"""),"Rakesh Motors - DL1147")</f>
        <v>Rakesh Motors - DL1147</v>
      </c>
    </row>
    <row r="265">
      <c r="A265" s="4" t="str">
        <f>IFERROR(__xludf.DUMMYFUNCTION("""COMPUTED_VALUE"""),"Rashi motors - DL1435")</f>
        <v>Rashi motors - DL1435</v>
      </c>
    </row>
    <row r="266">
      <c r="A266" s="4" t="str">
        <f>IFERROR(__xludf.DUMMYFUNCTION("""COMPUTED_VALUE"""),"Ravi Motors - DL1034")</f>
        <v>Ravi Motors - DL1034</v>
      </c>
    </row>
    <row r="267">
      <c r="A267" s="4" t="str">
        <f>IFERROR(__xludf.DUMMYFUNCTION("""COMPUTED_VALUE"""),"RG motors - DL1391")</f>
        <v>RG motors - DL1391</v>
      </c>
    </row>
    <row r="268">
      <c r="A268" s="4" t="str">
        <f>IFERROR(__xludf.DUMMYFUNCTION("""COMPUTED_VALUE"""),"Rishabh motors  - DL1430")</f>
        <v>Rishabh motors  - DL1430</v>
      </c>
    </row>
    <row r="269">
      <c r="A269" s="4" t="str">
        <f>IFERROR(__xludf.DUMMYFUNCTION("""COMPUTED_VALUE"""),"Royal Drive - DL1330")</f>
        <v>Royal Drive - DL1330</v>
      </c>
    </row>
    <row r="270">
      <c r="A270" s="4" t="str">
        <f>IFERROR(__xludf.DUMMYFUNCTION("""COMPUTED_VALUE"""),"Royal Motor - DL1009")</f>
        <v>Royal Motor - DL1009</v>
      </c>
    </row>
    <row r="271">
      <c r="A271" s="4" t="str">
        <f>IFERROR(__xludf.DUMMYFUNCTION("""COMPUTED_VALUE"""),"Royal motors  - DL1381")</f>
        <v>Royal motors  - DL1381</v>
      </c>
    </row>
    <row r="272">
      <c r="A272" s="4" t="str">
        <f>IFERROR(__xludf.DUMMYFUNCTION("""COMPUTED_VALUE"""),"Royal motors - DL1204")</f>
        <v>Royal motors - DL1204</v>
      </c>
    </row>
    <row r="273">
      <c r="A273" s="4" t="str">
        <f>IFERROR(__xludf.DUMMYFUNCTION("""COMPUTED_VALUE"""),"Royal motors - DL1444")</f>
        <v>Royal motors - DL1444</v>
      </c>
    </row>
    <row r="274">
      <c r="A274" s="4" t="str">
        <f>IFERROR(__xludf.DUMMYFUNCTION("""COMPUTED_VALUE"""),"RS motors and properties  - DL1400")</f>
        <v>RS motors and properties  - DL1400</v>
      </c>
    </row>
    <row r="275">
      <c r="A275" s="4" t="str">
        <f>IFERROR(__xludf.DUMMYFUNCTION("""COMPUTED_VALUE"""),"S &amp; D Motors - DL1027")</f>
        <v>S &amp; D Motors - DL1027</v>
      </c>
    </row>
    <row r="276">
      <c r="A276" s="4" t="str">
        <f>IFERROR(__xludf.DUMMYFUNCTION("""COMPUTED_VALUE"""),"S And A Motors - DL1086")</f>
        <v>S And A Motors - DL1086</v>
      </c>
    </row>
    <row r="277">
      <c r="A277" s="4" t="str">
        <f>IFERROR(__xludf.DUMMYFUNCTION("""COMPUTED_VALUE"""),"S N Motors - DL1044")</f>
        <v>S N Motors - DL1044</v>
      </c>
    </row>
    <row r="278">
      <c r="A278" s="4" t="str">
        <f>IFERROR(__xludf.DUMMYFUNCTION("""COMPUTED_VALUE"""),"S S Motors - DL1165")</f>
        <v>S S Motors - DL1165</v>
      </c>
    </row>
    <row r="279">
      <c r="A279" s="4" t="str">
        <f>IFERROR(__xludf.DUMMYFUNCTION("""COMPUTED_VALUE"""),"S.K Motors - DL1053")</f>
        <v>S.K Motors - DL1053</v>
      </c>
    </row>
    <row r="280">
      <c r="A280" s="4" t="str">
        <f>IFERROR(__xludf.DUMMYFUNCTION("""COMPUTED_VALUE"""),"Saburi Motors &amp; Properties - DL1166")</f>
        <v>Saburi Motors &amp; Properties - DL1166</v>
      </c>
    </row>
    <row r="281">
      <c r="A281" s="4" t="str">
        <f>IFERROR(__xludf.DUMMYFUNCTION("""COMPUTED_VALUE"""),"Sachdeva car bazaar - DL1186")</f>
        <v>Sachdeva car bazaar - DL1186</v>
      </c>
    </row>
    <row r="282">
      <c r="A282" s="4" t="str">
        <f>IFERROR(__xludf.DUMMYFUNCTION("""COMPUTED_VALUE"""),"Sachin motors  - DL1403")</f>
        <v>Sachin motors  - DL1403</v>
      </c>
    </row>
    <row r="283">
      <c r="A283" s="4" t="str">
        <f>IFERROR(__xludf.DUMMYFUNCTION("""COMPUTED_VALUE"""),"Sadhna motor - DL1215")</f>
        <v>Sadhna motor - DL1215</v>
      </c>
    </row>
    <row r="284">
      <c r="A284" s="4" t="str">
        <f>IFERROR(__xludf.DUMMYFUNCTION("""COMPUTED_VALUE"""),"Sagar Motors - DL1336")</f>
        <v>Sagar Motors - DL1336</v>
      </c>
    </row>
    <row r="285">
      <c r="A285" s="4" t="str">
        <f>IFERROR(__xludf.DUMMYFUNCTION("""COMPUTED_VALUE"""),"Sai car bazar - DL1428")</f>
        <v>Sai car bazar - DL1428</v>
      </c>
    </row>
    <row r="286">
      <c r="A286" s="4" t="str">
        <f>IFERROR(__xludf.DUMMYFUNCTION("""COMPUTED_VALUE"""),"Sai car world  - DL1439")</f>
        <v>Sai car world  - DL1439</v>
      </c>
    </row>
    <row r="287">
      <c r="A287" s="4" t="str">
        <f>IFERROR(__xludf.DUMMYFUNCTION("""COMPUTED_VALUE"""),"Sai Motors - DL1068")</f>
        <v>Sai Motors - DL1068</v>
      </c>
    </row>
    <row r="288">
      <c r="A288" s="4" t="str">
        <f>IFERROR(__xludf.DUMMYFUNCTION("""COMPUTED_VALUE"""),"Samarth Motors - DL1304")</f>
        <v>Samarth Motors - DL1304</v>
      </c>
    </row>
    <row r="289">
      <c r="A289" s="4" t="str">
        <f>IFERROR(__xludf.DUMMYFUNCTION("""COMPUTED_VALUE"""),"Samarth Motors - DL1327")</f>
        <v>Samarth Motors - DL1327</v>
      </c>
    </row>
    <row r="290">
      <c r="A290" s="4" t="str">
        <f>IFERROR(__xludf.DUMMYFUNCTION("""COMPUTED_VALUE"""),"Sandeep Motors - DL1108")</f>
        <v>Sandeep Motors - DL1108</v>
      </c>
    </row>
    <row r="291">
      <c r="A291" s="4" t="str">
        <f>IFERROR(__xludf.DUMMYFUNCTION("""COMPUTED_VALUE"""),"Sapna Motors - DL1270")</f>
        <v>Sapna Motors - DL1270</v>
      </c>
    </row>
    <row r="292">
      <c r="A292" s="4" t="str">
        <f>IFERROR(__xludf.DUMMYFUNCTION("""COMPUTED_VALUE"""),"Sapna Motors - DL1319")</f>
        <v>Sapna Motors - DL1319</v>
      </c>
    </row>
    <row r="293">
      <c r="A293" s="4" t="str">
        <f>IFERROR(__xludf.DUMMYFUNCTION("""COMPUTED_VALUE"""),"Sapra Motors - DL1089")</f>
        <v>Sapra Motors - DL1089</v>
      </c>
    </row>
    <row r="294">
      <c r="A294" s="4" t="str">
        <f>IFERROR(__xludf.DUMMYFUNCTION("""COMPUTED_VALUE"""),"Satguru motors  - DL1373")</f>
        <v>Satguru motors  - DL1373</v>
      </c>
    </row>
    <row r="295">
      <c r="A295" s="4" t="str">
        <f>IFERROR(__xludf.DUMMYFUNCTION("""COMPUTED_VALUE"""),"Satish Kar Zone - DL1291")</f>
        <v>Satish Kar Zone - DL1291</v>
      </c>
    </row>
    <row r="296">
      <c r="A296" s="4" t="str">
        <f>IFERROR(__xludf.DUMMYFUNCTION("""COMPUTED_VALUE"""),"Satnaam Motors - DL1144")</f>
        <v>Satnaam Motors - DL1144</v>
      </c>
    </row>
    <row r="297">
      <c r="A297" s="4" t="str">
        <f>IFERROR(__xludf.DUMMYFUNCTION("""COMPUTED_VALUE"""),"Satnam Motors - DL1109")</f>
        <v>Satnam Motors - DL1109</v>
      </c>
    </row>
    <row r="298">
      <c r="A298" s="4" t="str">
        <f>IFERROR(__xludf.DUMMYFUNCTION("""COMPUTED_VALUE"""),"Saya  - DL1434")</f>
        <v>Saya  - DL1434</v>
      </c>
    </row>
    <row r="299">
      <c r="A299" s="4" t="str">
        <f>IFERROR(__xludf.DUMMYFUNCTION("""COMPUTED_VALUE"""),"Sehgal Motors - DL1364")</f>
        <v>Sehgal Motors - DL1364</v>
      </c>
    </row>
    <row r="300">
      <c r="A300" s="4" t="str">
        <f>IFERROR(__xludf.DUMMYFUNCTION("""COMPUTED_VALUE"""),"Sewak cars - DL1193")</f>
        <v>Sewak cars - DL1193</v>
      </c>
    </row>
    <row r="301">
      <c r="A301" s="4" t="str">
        <f>IFERROR(__xludf.DUMMYFUNCTION("""COMPUTED_VALUE"""),"Shakti motors  - DL1429")</f>
        <v>Shakti motors  - DL1429</v>
      </c>
    </row>
    <row r="302">
      <c r="A302" s="4" t="str">
        <f>IFERROR(__xludf.DUMMYFUNCTION("""COMPUTED_VALUE"""),"Shakti Motors - DL1033")</f>
        <v>Shakti Motors - DL1033</v>
      </c>
    </row>
    <row r="303">
      <c r="A303" s="4" t="str">
        <f>IFERROR(__xludf.DUMMYFUNCTION("""COMPUTED_VALUE"""),"Shaswat Insurance &amp; Loan - DL1310")</f>
        <v>Shaswat Insurance &amp; Loan - DL1310</v>
      </c>
    </row>
    <row r="304">
      <c r="A304" s="4" t="str">
        <f>IFERROR(__xludf.DUMMYFUNCTION("""COMPUTED_VALUE"""),"Shirdi Motors - DL1010")</f>
        <v>Shirdi Motors - DL1010</v>
      </c>
    </row>
    <row r="305">
      <c r="A305" s="4" t="str">
        <f>IFERROR(__xludf.DUMMYFUNCTION("""COMPUTED_VALUE"""),"Shiv Motors - DL1323")</f>
        <v>Shiv Motors - DL1323</v>
      </c>
    </row>
    <row r="306">
      <c r="A306" s="4" t="str">
        <f>IFERROR(__xludf.DUMMYFUNCTION("""COMPUTED_VALUE"""),"Shiv Shakti Motors - DL1140")</f>
        <v>Shiv Shakti Motors - DL1140</v>
      </c>
    </row>
    <row r="307">
      <c r="A307" s="4" t="str">
        <f>IFERROR(__xludf.DUMMYFUNCTION("""COMPUTED_VALUE"""),"Shivam Motors - DL1078")</f>
        <v>Shivam Motors - DL1078</v>
      </c>
    </row>
    <row r="308">
      <c r="A308" s="4" t="str">
        <f>IFERROR(__xludf.DUMMYFUNCTION("""COMPUTED_VALUE"""),"Shradha Sai Cars - DL1121")</f>
        <v>Shradha Sai Cars - DL1121</v>
      </c>
    </row>
    <row r="309">
      <c r="A309" s="4" t="str">
        <f>IFERROR(__xludf.DUMMYFUNCTION("""COMPUTED_VALUE"""),"Shree Gurunanak Motors - DL1043")</f>
        <v>Shree Gurunanak Motors - DL1043</v>
      </c>
    </row>
    <row r="310">
      <c r="A310" s="4" t="str">
        <f>IFERROR(__xludf.DUMMYFUNCTION("""COMPUTED_VALUE"""),"Shree Radha Krishna Motors - DL1287")</f>
        <v>Shree Radha Krishna Motors - DL1287</v>
      </c>
    </row>
    <row r="311">
      <c r="A311" s="4" t="str">
        <f>IFERROR(__xludf.DUMMYFUNCTION("""COMPUTED_VALUE"""),"Shree Radhe Krishna Motors - DL1309")</f>
        <v>Shree Radhe Krishna Motors - DL1309</v>
      </c>
    </row>
    <row r="312">
      <c r="A312" s="4" t="str">
        <f>IFERROR(__xludf.DUMMYFUNCTION("""COMPUTED_VALUE"""),"Shri Motors - DL1029")</f>
        <v>Shri Motors - DL1029</v>
      </c>
    </row>
    <row r="313">
      <c r="A313" s="4" t="str">
        <f>IFERROR(__xludf.DUMMYFUNCTION("""COMPUTED_VALUE"""),"Shri Radhe Motors - DL1158")</f>
        <v>Shri Radhe Motors - DL1158</v>
      </c>
    </row>
    <row r="314">
      <c r="A314" s="4" t="str">
        <f>IFERROR(__xludf.DUMMYFUNCTION("""COMPUTED_VALUE"""),"Shri shayam motors  - DL1431")</f>
        <v>Shri shayam motors  - DL1431</v>
      </c>
    </row>
    <row r="315">
      <c r="A315" s="4" t="str">
        <f>IFERROR(__xludf.DUMMYFUNCTION("""COMPUTED_VALUE"""),"Shri Shyam Motors - DL1060")</f>
        <v>Shri Shyam Motors - DL1060</v>
      </c>
    </row>
    <row r="316">
      <c r="A316" s="4" t="str">
        <f>IFERROR(__xludf.DUMMYFUNCTION("""COMPUTED_VALUE"""),"Shushil car bazar - DL1194")</f>
        <v>Shushil car bazar - DL1194</v>
      </c>
    </row>
    <row r="317">
      <c r="A317" s="4" t="str">
        <f>IFERROR(__xludf.DUMMYFUNCTION("""COMPUTED_VALUE"""),"Silky Motors - DL1142")</f>
        <v>Silky Motors - DL1142</v>
      </c>
    </row>
    <row r="318">
      <c r="A318" s="4" t="str">
        <f>IFERROR(__xludf.DUMMYFUNCTION("""COMPUTED_VALUE"""),"Sohal motors - DL1177")</f>
        <v>Sohal motors - DL1177</v>
      </c>
    </row>
    <row r="319">
      <c r="A319" s="4" t="str">
        <f>IFERROR(__xludf.DUMMYFUNCTION("""COMPUTED_VALUE"""),"Speed Motors  - DL1358")</f>
        <v>Speed Motors  - DL1358</v>
      </c>
    </row>
    <row r="320">
      <c r="A320" s="4" t="str">
        <f>IFERROR(__xludf.DUMMYFUNCTION("""COMPUTED_VALUE"""),"Ss Motors - DL1329")</f>
        <v>Ss Motors - DL1329</v>
      </c>
    </row>
    <row r="321">
      <c r="A321" s="4" t="str">
        <f>IFERROR(__xludf.DUMMYFUNCTION("""COMPUTED_VALUE"""),"Star motora - DL1443")</f>
        <v>Star motora - DL1443</v>
      </c>
    </row>
    <row r="322">
      <c r="A322" s="4" t="str">
        <f>IFERROR(__xludf.DUMMYFUNCTION("""COMPUTED_VALUE"""),"Star Motors - DL1063")</f>
        <v>Star Motors - DL1063</v>
      </c>
    </row>
    <row r="323">
      <c r="A323" s="4" t="str">
        <f>IFERROR(__xludf.DUMMYFUNCTION("""COMPUTED_VALUE"""),"Star Motors - DL1123")</f>
        <v>Star Motors - DL1123</v>
      </c>
    </row>
    <row r="324">
      <c r="A324" s="4" t="str">
        <f>IFERROR(__xludf.DUMMYFUNCTION("""COMPUTED_VALUE"""),"Stellar Cars - DL1267")</f>
        <v>Stellar Cars - DL1267</v>
      </c>
    </row>
    <row r="325">
      <c r="A325" s="4" t="str">
        <f>IFERROR(__xludf.DUMMYFUNCTION("""COMPUTED_VALUE"""),"Sudesh Auto - DL1112")</f>
        <v>Sudesh Auto - DL1112</v>
      </c>
    </row>
    <row r="326">
      <c r="A326" s="4" t="str">
        <f>IFERROR(__xludf.DUMMYFUNCTION("""COMPUTED_VALUE"""),"Sumit Motors - DL1071")</f>
        <v>Sumit Motors - DL1071</v>
      </c>
    </row>
    <row r="327">
      <c r="A327" s="4" t="str">
        <f>IFERROR(__xludf.DUMMYFUNCTION("""COMPUTED_VALUE"""),"Super charge cars - DL1201")</f>
        <v>Super charge cars - DL1201</v>
      </c>
    </row>
    <row r="328">
      <c r="A328" s="4" t="str">
        <f>IFERROR(__xludf.DUMMYFUNCTION("""COMPUTED_VALUE"""),"Surya Motors - DL1102")</f>
        <v>Surya Motors - DL1102</v>
      </c>
    </row>
    <row r="329">
      <c r="A329" s="4" t="str">
        <f>IFERROR(__xludf.DUMMYFUNCTION("""COMPUTED_VALUE"""),"Swamy Motors - DL1277")</f>
        <v>Swamy Motors - DL1277</v>
      </c>
    </row>
    <row r="330">
      <c r="A330" s="4" t="str">
        <f>IFERROR(__xludf.DUMMYFUNCTION("""COMPUTED_VALUE"""),"Taneja Fourwheels - DL1014")</f>
        <v>Taneja Fourwheels - DL1014</v>
      </c>
    </row>
    <row r="331">
      <c r="A331" s="4" t="str">
        <f>IFERROR(__xludf.DUMMYFUNCTION("""COMPUTED_VALUE"""),"The car point  - DL1407")</f>
        <v>The car point  - DL1407</v>
      </c>
    </row>
    <row r="332">
      <c r="A332" s="4" t="str">
        <f>IFERROR(__xludf.DUMMYFUNCTION("""COMPUTED_VALUE"""),"The First Ride - DL1107")</f>
        <v>The First Ride - DL1107</v>
      </c>
    </row>
    <row r="333">
      <c r="A333" s="4" t="str">
        <f>IFERROR(__xludf.DUMMYFUNCTION("""COMPUTED_VALUE"""),"The Royal Drive - DL1057")</f>
        <v>The Royal Drive - DL1057</v>
      </c>
    </row>
    <row r="334">
      <c r="A334" s="4" t="str">
        <f>IFERROR(__xludf.DUMMYFUNCTION("""COMPUTED_VALUE"""),"Tirupati Motors - DL1090")</f>
        <v>Tirupati Motors - DL1090</v>
      </c>
    </row>
    <row r="335">
      <c r="A335" s="4" t="str">
        <f>IFERROR(__xludf.DUMMYFUNCTION("""COMPUTED_VALUE"""),"United Cars - DL1294")</f>
        <v>United Cars - DL1294</v>
      </c>
    </row>
    <row r="336">
      <c r="A336" s="4" t="str">
        <f>IFERROR(__xludf.DUMMYFUNCTION("""COMPUTED_VALUE"""),"Us Motors - DL1289")</f>
        <v>Us Motors - DL1289</v>
      </c>
    </row>
    <row r="337">
      <c r="A337" s="4" t="str">
        <f>IFERROR(__xludf.DUMMYFUNCTION("""COMPUTED_VALUE"""),"Used Car Zone - DL1298")</f>
        <v>Used Car Zone - DL1298</v>
      </c>
    </row>
    <row r="338">
      <c r="A338" s="4" t="str">
        <f>IFERROR(__xludf.DUMMYFUNCTION("""COMPUTED_VALUE"""),"V.k motors - DL1187")</f>
        <v>V.k motors - DL1187</v>
      </c>
    </row>
    <row r="339">
      <c r="A339" s="4" t="str">
        <f>IFERROR(__xludf.DUMMYFUNCTION("""COMPUTED_VALUE"""),"Vardhmaan Motors - DL1286")</f>
        <v>Vardhmaan Motors - DL1286</v>
      </c>
    </row>
    <row r="340">
      <c r="A340" s="4" t="str">
        <f>IFERROR(__xludf.DUMMYFUNCTION("""COMPUTED_VALUE"""),"veer Motors - DL1205")</f>
        <v>veer Motors - DL1205</v>
      </c>
    </row>
    <row r="341">
      <c r="A341" s="4" t="str">
        <f>IFERROR(__xludf.DUMMYFUNCTION("""COMPUTED_VALUE"""),"Vinayak Motors - DL1020")</f>
        <v>Vinayak Motors - DL1020</v>
      </c>
    </row>
    <row r="342">
      <c r="A342" s="4" t="str">
        <f>IFERROR(__xludf.DUMMYFUNCTION("""COMPUTED_VALUE"""),"Vinayak Motors - DL1274")</f>
        <v>Vinayak Motors - DL1274</v>
      </c>
    </row>
    <row r="343">
      <c r="A343" s="4" t="str">
        <f>IFERROR(__xludf.DUMMYFUNCTION("""COMPUTED_VALUE"""),"Vinayak Motors - DL1322")</f>
        <v>Vinayak Motors - DL1322</v>
      </c>
    </row>
    <row r="344">
      <c r="A344" s="4" t="str">
        <f>IFERROR(__xludf.DUMMYFUNCTION("""COMPUTED_VALUE"""),"Vishnu Motors - DL1151")</f>
        <v>Vishnu Motors - DL1151</v>
      </c>
    </row>
    <row r="345">
      <c r="A345" s="4" t="str">
        <f>IFERROR(__xludf.DUMMYFUNCTION("""COMPUTED_VALUE"""),"Wheels &amp; Deals - DL1312")</f>
        <v>Wheels &amp; Deals - DL1312</v>
      </c>
    </row>
    <row r="346">
      <c r="A346" s="4" t="str">
        <f>IFERROR(__xludf.DUMMYFUNCTION("""COMPUTED_VALUE"""),"Yocarz - DL1386")</f>
        <v>Yocarz - DL1386</v>
      </c>
    </row>
    <row r="347">
      <c r="A347" s="4" t="str">
        <f>IFERROR(__xludf.DUMMYFUNCTION("""COMPUTED_VALUE"""),"Yogesh Car - DL1295")</f>
        <v>Yogesh Car - DL1295</v>
      </c>
    </row>
    <row r="348">
      <c r="A348" s="4" t="str">
        <f>IFERROR(__xludf.DUMMYFUNCTION("""COMPUTED_VALUE"""),"Yogesh Motors - DL1101")</f>
        <v>Yogesh Motors - DL1101</v>
      </c>
    </row>
    <row r="349">
      <c r="A349" s="4" t="str">
        <f>IFERROR(__xludf.DUMMYFUNCTION("""COMPUTED_VALUE"""),"You Drive Me Crazy - DL1328")</f>
        <v>You Drive Me Crazy - DL1328</v>
      </c>
    </row>
    <row r="350">
      <c r="A350" s="4" t="str">
        <f>IFERROR(__xludf.DUMMYFUNCTION("""COMPUTED_VALUE"""),"Zoomwheels - DL1118")</f>
        <v>Zoomwheels - DL1118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11</v>
      </c>
    </row>
    <row r="2">
      <c r="A2" s="4" t="str">
        <f t="array" ref="A2:A123">'Dealer Onboarding'!D2:D1000
</f>
        <v>Shree Gurunanak Motors - DL1043</v>
      </c>
    </row>
    <row r="3">
      <c r="A3" s="4" t="s">
        <v>580</v>
      </c>
    </row>
    <row r="4">
      <c r="A4" s="4" t="s">
        <v>586</v>
      </c>
      <c r="G4" s="9" t="s">
        <v>2134</v>
      </c>
      <c r="H4" s="4" t="str">
        <f t="shared" ref="H4:H51" si="1">PROPER(G4)</f>
        <v>Mr Anand</v>
      </c>
    </row>
    <row r="5">
      <c r="A5" s="4" t="s">
        <v>278</v>
      </c>
      <c r="G5" s="9" t="s">
        <v>2135</v>
      </c>
      <c r="H5" s="4" t="str">
        <f t="shared" si="1"/>
        <v>Rajan Sethi</v>
      </c>
    </row>
    <row r="6">
      <c r="A6" s="4" t="s">
        <v>313</v>
      </c>
      <c r="G6" s="9" t="s">
        <v>2136</v>
      </c>
      <c r="H6" s="4" t="str">
        <f t="shared" si="1"/>
        <v>Gagan Sood</v>
      </c>
    </row>
    <row r="7">
      <c r="A7" s="4" t="s">
        <v>639</v>
      </c>
      <c r="G7" s="9" t="s">
        <v>2137</v>
      </c>
      <c r="H7" s="4" t="str">
        <f t="shared" si="1"/>
        <v>Naveen Kumar</v>
      </c>
    </row>
    <row r="8">
      <c r="A8" s="4" t="s">
        <v>673</v>
      </c>
      <c r="G8" s="9" t="s">
        <v>2138</v>
      </c>
      <c r="H8" s="4" t="str">
        <f t="shared" si="1"/>
        <v>Tajinder Pal Singh ( Dimple )</v>
      </c>
    </row>
    <row r="9">
      <c r="A9" s="4" t="s">
        <v>196</v>
      </c>
      <c r="G9" s="9" t="s">
        <v>2139</v>
      </c>
      <c r="H9" s="4" t="str">
        <f t="shared" si="1"/>
        <v>Sandeep </v>
      </c>
    </row>
    <row r="10">
      <c r="A10" s="4" t="s">
        <v>2108</v>
      </c>
      <c r="G10" s="9" t="s">
        <v>199</v>
      </c>
      <c r="H10" s="4" t="str">
        <f t="shared" si="1"/>
        <v>Na</v>
      </c>
      <c r="R10" s="9" t="s">
        <v>162</v>
      </c>
      <c r="S10" s="4" t="str">
        <f t="shared" ref="S10:S31" si="2">PROPER(R10)</f>
        <v>Mr Anand
</v>
      </c>
    </row>
    <row r="11">
      <c r="A11" s="4" t="s">
        <v>1081</v>
      </c>
      <c r="G11" s="9" t="s">
        <v>2140</v>
      </c>
      <c r="H11" s="4" t="str">
        <f t="shared" si="1"/>
        <v>Gurmeet Singh</v>
      </c>
      <c r="R11" s="9" t="s">
        <v>170</v>
      </c>
      <c r="S11" s="4" t="str">
        <f t="shared" si="2"/>
        <v>Rajan Sethi</v>
      </c>
    </row>
    <row r="12">
      <c r="A12" s="4" t="s">
        <v>1150</v>
      </c>
      <c r="G12" s="9" t="s">
        <v>2141</v>
      </c>
      <c r="H12" s="4" t="str">
        <f t="shared" si="1"/>
        <v>Sunny Verma</v>
      </c>
      <c r="R12" s="9" t="s">
        <v>2142</v>
      </c>
      <c r="S12" s="4" t="str">
        <f t="shared" si="2"/>
        <v>Gagan Sood
</v>
      </c>
    </row>
    <row r="13">
      <c r="A13" s="4" t="s">
        <v>1047</v>
      </c>
      <c r="G13" s="9" t="s">
        <v>216</v>
      </c>
      <c r="H13" s="4" t="str">
        <f t="shared" si="1"/>
        <v>Ishank</v>
      </c>
      <c r="R13" s="9" t="s">
        <v>2143</v>
      </c>
      <c r="S13" s="4" t="str">
        <f t="shared" si="2"/>
        <v>Naveen Kumar
</v>
      </c>
    </row>
    <row r="14">
      <c r="A14" s="4" t="s">
        <v>1103</v>
      </c>
      <c r="G14" s="9" t="s">
        <v>2144</v>
      </c>
      <c r="H14" s="4" t="str">
        <f t="shared" si="1"/>
        <v>Deepak Malhotra</v>
      </c>
      <c r="R14" s="9" t="s">
        <v>2145</v>
      </c>
      <c r="S14" s="4" t="str">
        <f t="shared" si="2"/>
        <v>Tajinder Pal Singh ( Dimple )
</v>
      </c>
    </row>
    <row r="15">
      <c r="A15" s="4" t="s">
        <v>1703</v>
      </c>
      <c r="G15" s="9" t="s">
        <v>227</v>
      </c>
      <c r="H15" s="4" t="str">
        <f t="shared" si="1"/>
        <v>Kavan</v>
      </c>
      <c r="R15" s="9" t="s">
        <v>193</v>
      </c>
      <c r="S15" s="4" t="str">
        <f t="shared" si="2"/>
        <v>Sandeep</v>
      </c>
    </row>
    <row r="16">
      <c r="A16" s="4" t="s">
        <v>1598</v>
      </c>
      <c r="G16" s="9" t="s">
        <v>2146</v>
      </c>
      <c r="H16" s="4" t="str">
        <f t="shared" si="1"/>
        <v>Puneet Hora</v>
      </c>
      <c r="R16" s="9" t="s">
        <v>199</v>
      </c>
      <c r="S16" s="4" t="str">
        <f t="shared" si="2"/>
        <v>Na</v>
      </c>
    </row>
    <row r="17">
      <c r="A17" s="4" t="s">
        <v>1716</v>
      </c>
      <c r="G17" s="9" t="s">
        <v>240</v>
      </c>
      <c r="H17" s="4" t="str">
        <f t="shared" si="1"/>
        <v>Faizan</v>
      </c>
      <c r="R17" s="9" t="s">
        <v>2147</v>
      </c>
      <c r="S17" s="4" t="str">
        <f t="shared" si="2"/>
        <v>Gurmeet Singh
</v>
      </c>
    </row>
    <row r="18">
      <c r="A18" s="4" t="s">
        <v>1835</v>
      </c>
      <c r="G18" s="9" t="s">
        <v>245</v>
      </c>
      <c r="H18" s="4" t="str">
        <f t="shared" si="1"/>
        <v>Sunny</v>
      </c>
      <c r="R18" s="9" t="s">
        <v>2148</v>
      </c>
      <c r="S18" s="4" t="str">
        <f t="shared" si="2"/>
        <v>Sunny Verma
</v>
      </c>
    </row>
    <row r="19">
      <c r="A19" s="4" t="s">
        <v>1840</v>
      </c>
      <c r="G19" s="9" t="s">
        <v>250</v>
      </c>
      <c r="H19" s="4" t="str">
        <f t="shared" si="1"/>
        <v>Manni</v>
      </c>
      <c r="R19" s="9" t="s">
        <v>216</v>
      </c>
      <c r="S19" s="4" t="str">
        <f t="shared" si="2"/>
        <v>Ishank</v>
      </c>
    </row>
    <row r="20">
      <c r="A20" s="4" t="s">
        <v>1846</v>
      </c>
      <c r="G20" s="9" t="s">
        <v>2149</v>
      </c>
      <c r="H20" s="4" t="str">
        <f t="shared" si="1"/>
        <v>Ravinder</v>
      </c>
      <c r="R20" s="9" t="s">
        <v>222</v>
      </c>
      <c r="S20" s="4" t="str">
        <f t="shared" si="2"/>
        <v>Deepak Malhotra
</v>
      </c>
    </row>
    <row r="21">
      <c r="A21" s="4" t="s">
        <v>1868</v>
      </c>
      <c r="G21" s="9" t="s">
        <v>2150</v>
      </c>
      <c r="H21" s="4" t="str">
        <f t="shared" si="1"/>
        <v>Sahil Khurana</v>
      </c>
      <c r="R21" s="9" t="s">
        <v>227</v>
      </c>
      <c r="S21" s="4" t="str">
        <f t="shared" si="2"/>
        <v>Kavan</v>
      </c>
    </row>
    <row r="22">
      <c r="A22" s="4" t="s">
        <v>1851</v>
      </c>
      <c r="G22" s="9" t="s">
        <v>2151</v>
      </c>
      <c r="H22" s="4" t="str">
        <f t="shared" si="1"/>
        <v>Amrik Singh</v>
      </c>
      <c r="R22" s="9" t="s">
        <v>2152</v>
      </c>
      <c r="S22" s="4" t="str">
        <f t="shared" si="2"/>
        <v>Puneet Hora
</v>
      </c>
    </row>
    <row r="23">
      <c r="A23" s="4" t="s">
        <v>2063</v>
      </c>
      <c r="G23" s="9" t="s">
        <v>2153</v>
      </c>
      <c r="H23" s="4" t="str">
        <f t="shared" si="1"/>
        <v>Tarun Nanda</v>
      </c>
      <c r="R23" s="9" t="s">
        <v>240</v>
      </c>
      <c r="S23" s="4" t="str">
        <f t="shared" si="2"/>
        <v>Faizan</v>
      </c>
    </row>
    <row r="24">
      <c r="A24" s="4" t="s">
        <v>2071</v>
      </c>
      <c r="G24" s="9" t="s">
        <v>281</v>
      </c>
      <c r="H24" s="4" t="str">
        <f t="shared" si="1"/>
        <v>Rishi</v>
      </c>
      <c r="R24" s="9" t="s">
        <v>245</v>
      </c>
      <c r="S24" s="4" t="str">
        <f t="shared" si="2"/>
        <v>Sunny</v>
      </c>
    </row>
    <row r="25">
      <c r="A25" s="4" t="s">
        <v>1708</v>
      </c>
      <c r="G25" s="9" t="s">
        <v>642</v>
      </c>
      <c r="H25" s="4" t="str">
        <f t="shared" si="1"/>
        <v>Sandeep</v>
      </c>
      <c r="R25" s="9" t="s">
        <v>250</v>
      </c>
      <c r="S25" s="4" t="str">
        <f t="shared" si="2"/>
        <v>Manni</v>
      </c>
    </row>
    <row r="26">
      <c r="A26" s="4" t="s">
        <v>2115</v>
      </c>
      <c r="G26" s="9" t="s">
        <v>642</v>
      </c>
      <c r="H26" s="4" t="str">
        <f t="shared" si="1"/>
        <v>Sandeep</v>
      </c>
      <c r="R26" s="9" t="s">
        <v>257</v>
      </c>
      <c r="S26" s="4" t="str">
        <f t="shared" si="2"/>
        <v>Ravinder
</v>
      </c>
    </row>
    <row r="27">
      <c r="A27" s="4" t="s">
        <v>39</v>
      </c>
      <c r="G27" s="28" t="s">
        <v>29</v>
      </c>
      <c r="H27" s="4" t="str">
        <f t="shared" si="1"/>
        <v>Parveen </v>
      </c>
      <c r="R27" s="9" t="s">
        <v>2154</v>
      </c>
      <c r="S27" s="4" t="str">
        <f t="shared" si="2"/>
        <v>Sahil Khurana
</v>
      </c>
    </row>
    <row r="28">
      <c r="A28" s="4" t="s">
        <v>2118</v>
      </c>
      <c r="G28" s="28" t="s">
        <v>36</v>
      </c>
      <c r="H28" s="4" t="str">
        <f t="shared" si="1"/>
        <v>Imran Khan</v>
      </c>
      <c r="R28" s="9" t="s">
        <v>2155</v>
      </c>
      <c r="S28" s="4" t="str">
        <f t="shared" si="2"/>
        <v>Amrik Singh
</v>
      </c>
    </row>
    <row r="29">
      <c r="A29" s="4" t="s">
        <v>52</v>
      </c>
      <c r="G29" s="28" t="s">
        <v>43</v>
      </c>
      <c r="H29" s="4" t="str">
        <f t="shared" si="1"/>
        <v>Anil Dhamija</v>
      </c>
      <c r="R29" s="9" t="s">
        <v>2156</v>
      </c>
      <c r="S29" s="4" t="str">
        <f t="shared" si="2"/>
        <v>Tarun Nanda
</v>
      </c>
    </row>
    <row r="30">
      <c r="A30" s="4" t="s">
        <v>57</v>
      </c>
      <c r="G30" s="28" t="s">
        <v>50</v>
      </c>
      <c r="H30" s="4" t="str">
        <f t="shared" si="1"/>
        <v>Hriday Malik</v>
      </c>
      <c r="R30" s="9" t="s">
        <v>281</v>
      </c>
      <c r="S30" s="4" t="str">
        <f t="shared" si="2"/>
        <v>Rishi</v>
      </c>
    </row>
    <row r="31">
      <c r="A31" s="4" t="s">
        <v>62</v>
      </c>
      <c r="G31" s="28" t="s">
        <v>55</v>
      </c>
      <c r="H31" s="4" t="str">
        <f t="shared" si="1"/>
        <v>Daksh Saini </v>
      </c>
      <c r="M31" s="9" t="s">
        <v>2093</v>
      </c>
      <c r="N31" s="4" t="str">
        <f t="shared" ref="N31:N63" si="3">PROPER(M31)</f>
        <v>Sahil Khurana</v>
      </c>
      <c r="R31" s="9" t="s">
        <v>642</v>
      </c>
      <c r="S31" s="4" t="str">
        <f t="shared" si="2"/>
        <v>Sandeep</v>
      </c>
    </row>
    <row r="32">
      <c r="A32" s="4" t="s">
        <v>67</v>
      </c>
      <c r="G32" s="28" t="s">
        <v>60</v>
      </c>
      <c r="H32" s="4" t="str">
        <f t="shared" si="1"/>
        <v>Pankaj Nagpal </v>
      </c>
      <c r="M32" s="9" t="s">
        <v>2097</v>
      </c>
      <c r="N32" s="4" t="str">
        <f t="shared" si="3"/>
        <v>Fazzakar Khan</v>
      </c>
    </row>
    <row r="33">
      <c r="A33" s="4" t="s">
        <v>2120</v>
      </c>
      <c r="G33" s="28" t="s">
        <v>2157</v>
      </c>
      <c r="H33" s="4" t="str">
        <f t="shared" si="1"/>
        <v>Dhruv Kapoor</v>
      </c>
      <c r="M33" s="9" t="s">
        <v>29</v>
      </c>
      <c r="N33" s="4" t="str">
        <f t="shared" si="3"/>
        <v>Parveen </v>
      </c>
    </row>
    <row r="34">
      <c r="A34" s="4" t="s">
        <v>78</v>
      </c>
      <c r="G34" s="28" t="s">
        <v>70</v>
      </c>
      <c r="H34" s="4" t="str">
        <f t="shared" si="1"/>
        <v>Nikku Singh</v>
      </c>
      <c r="M34" s="9" t="s">
        <v>275</v>
      </c>
      <c r="N34" s="4" t="str">
        <f t="shared" si="3"/>
        <v>Parth Motors</v>
      </c>
      <c r="R34" s="9" t="s">
        <v>570</v>
      </c>
      <c r="S34" s="4" t="str">
        <f t="shared" ref="S34:S62" si="4">PROPER(R34)</f>
        <v>Shubham Verma</v>
      </c>
    </row>
    <row r="35">
      <c r="A35" s="4" t="s">
        <v>83</v>
      </c>
      <c r="G35" s="28" t="s">
        <v>76</v>
      </c>
      <c r="H35" s="4" t="str">
        <f t="shared" si="1"/>
        <v>Sanjay Golani</v>
      </c>
      <c r="M35" s="9" t="s">
        <v>310</v>
      </c>
      <c r="N35" s="4" t="str">
        <f t="shared" si="3"/>
        <v>Rahul Sharma</v>
      </c>
      <c r="R35" s="9" t="s">
        <v>2158</v>
      </c>
      <c r="S35" s="4" t="str">
        <f t="shared" si="4"/>
        <v>Lalit Gautam</v>
      </c>
    </row>
    <row r="36">
      <c r="A36" s="4" t="s">
        <v>88</v>
      </c>
      <c r="G36" s="28" t="s">
        <v>81</v>
      </c>
      <c r="H36" s="4" t="str">
        <f t="shared" si="1"/>
        <v>Nishant Ahuja</v>
      </c>
      <c r="M36" s="9" t="s">
        <v>637</v>
      </c>
      <c r="N36" s="4" t="str">
        <f t="shared" si="3"/>
        <v>Chetan</v>
      </c>
      <c r="R36" s="9" t="s">
        <v>2159</v>
      </c>
      <c r="S36" s="4" t="str">
        <f t="shared" si="4"/>
        <v>Haji Khurshid</v>
      </c>
    </row>
    <row r="37">
      <c r="A37" s="4" t="s">
        <v>93</v>
      </c>
      <c r="G37" s="28" t="s">
        <v>86</v>
      </c>
      <c r="H37" s="4" t="str">
        <f t="shared" si="1"/>
        <v>Pankaj Kalra </v>
      </c>
      <c r="M37" s="9" t="s">
        <v>670</v>
      </c>
      <c r="N37" s="4" t="str">
        <f t="shared" si="3"/>
        <v>Vikas</v>
      </c>
      <c r="R37" s="9" t="s">
        <v>1676</v>
      </c>
      <c r="S37" s="4" t="str">
        <f t="shared" si="4"/>
        <v>Na</v>
      </c>
    </row>
    <row r="38">
      <c r="A38" s="4" t="s">
        <v>98</v>
      </c>
      <c r="G38" s="28" t="s">
        <v>91</v>
      </c>
      <c r="H38" s="4" t="str">
        <f t="shared" si="1"/>
        <v>Chaman Srivastava</v>
      </c>
      <c r="M38" s="9" t="s">
        <v>642</v>
      </c>
      <c r="N38" s="4" t="str">
        <f t="shared" si="3"/>
        <v>Sandeep</v>
      </c>
      <c r="R38" s="4" t="s">
        <v>29</v>
      </c>
      <c r="S38" s="4" t="str">
        <f t="shared" si="4"/>
        <v>Parveen </v>
      </c>
    </row>
    <row r="39">
      <c r="A39" s="4" t="s">
        <v>2122</v>
      </c>
      <c r="G39" s="28" t="s">
        <v>96</v>
      </c>
      <c r="H39" s="4" t="str">
        <f t="shared" si="1"/>
        <v>Rachit </v>
      </c>
      <c r="M39" s="4" t="s">
        <v>29</v>
      </c>
      <c r="N39" s="4" t="str">
        <f t="shared" si="3"/>
        <v>Parveen </v>
      </c>
      <c r="R39" s="4" t="s">
        <v>36</v>
      </c>
      <c r="S39" s="4" t="str">
        <f t="shared" si="4"/>
        <v>Imran Khan</v>
      </c>
    </row>
    <row r="40">
      <c r="A40" s="4" t="s">
        <v>109</v>
      </c>
      <c r="G40" s="28" t="s">
        <v>102</v>
      </c>
      <c r="H40" s="4" t="str">
        <f t="shared" si="1"/>
        <v>Sachin</v>
      </c>
      <c r="M40" s="4" t="s">
        <v>36</v>
      </c>
      <c r="N40" s="4" t="str">
        <f t="shared" si="3"/>
        <v>Imran Khan</v>
      </c>
      <c r="R40" s="4" t="s">
        <v>43</v>
      </c>
      <c r="S40" s="4" t="str">
        <f t="shared" si="4"/>
        <v>Anil Dhamija</v>
      </c>
    </row>
    <row r="41">
      <c r="A41" s="4" t="s">
        <v>114</v>
      </c>
      <c r="G41" s="28" t="s">
        <v>107</v>
      </c>
      <c r="H41" s="4" t="str">
        <f t="shared" si="1"/>
        <v>Atul Changa</v>
      </c>
      <c r="M41" s="4" t="s">
        <v>43</v>
      </c>
      <c r="N41" s="4" t="str">
        <f t="shared" si="3"/>
        <v>Anil Dhamija</v>
      </c>
      <c r="R41" s="4" t="s">
        <v>50</v>
      </c>
      <c r="S41" s="4" t="str">
        <f t="shared" si="4"/>
        <v>Hriday Malik</v>
      </c>
    </row>
    <row r="42">
      <c r="A42" s="4" t="s">
        <v>120</v>
      </c>
      <c r="G42" s="28" t="s">
        <v>112</v>
      </c>
      <c r="H42" s="4" t="str">
        <f t="shared" si="1"/>
        <v>Anshul </v>
      </c>
      <c r="M42" s="4" t="s">
        <v>50</v>
      </c>
      <c r="N42" s="4" t="str">
        <f t="shared" si="3"/>
        <v>Hriday Malik</v>
      </c>
      <c r="R42" s="4" t="s">
        <v>55</v>
      </c>
      <c r="S42" s="4" t="str">
        <f t="shared" si="4"/>
        <v>Daksh Saini </v>
      </c>
    </row>
    <row r="43">
      <c r="A43" s="4" t="s">
        <v>2124</v>
      </c>
      <c r="G43" s="28" t="s">
        <v>117</v>
      </c>
      <c r="H43" s="4" t="str">
        <f t="shared" si="1"/>
        <v>Mohd Hasim</v>
      </c>
      <c r="M43" s="4" t="s">
        <v>55</v>
      </c>
      <c r="N43" s="4" t="str">
        <f t="shared" si="3"/>
        <v>Daksh Saini </v>
      </c>
      <c r="R43" s="4" t="s">
        <v>60</v>
      </c>
      <c r="S43" s="4" t="str">
        <f t="shared" si="4"/>
        <v>Pankaj Nagpal </v>
      </c>
    </row>
    <row r="44">
      <c r="A44" s="4" t="s">
        <v>2126</v>
      </c>
      <c r="G44" s="28" t="s">
        <v>2160</v>
      </c>
      <c r="H44" s="4" t="str">
        <f t="shared" si="1"/>
        <v>Avneet Singh</v>
      </c>
      <c r="M44" s="4" t="s">
        <v>60</v>
      </c>
      <c r="N44" s="4" t="str">
        <f t="shared" si="3"/>
        <v>Pankaj Nagpal </v>
      </c>
      <c r="R44" s="4" t="s">
        <v>2157</v>
      </c>
      <c r="S44" s="4" t="str">
        <f t="shared" si="4"/>
        <v>Dhruv Kapoor</v>
      </c>
    </row>
    <row r="45">
      <c r="A45" s="4" t="s">
        <v>135</v>
      </c>
      <c r="G45" s="28" t="s">
        <v>2161</v>
      </c>
      <c r="H45" s="4" t="str">
        <f t="shared" si="1"/>
        <v>Rohit Yadav</v>
      </c>
      <c r="M45" s="4" t="s">
        <v>2157</v>
      </c>
      <c r="N45" s="4" t="str">
        <f t="shared" si="3"/>
        <v>Dhruv Kapoor</v>
      </c>
      <c r="R45" s="4" t="s">
        <v>70</v>
      </c>
      <c r="S45" s="4" t="str">
        <f t="shared" si="4"/>
        <v>Nikku Singh</v>
      </c>
    </row>
    <row r="46">
      <c r="A46" s="4" t="s">
        <v>140</v>
      </c>
      <c r="G46" s="28" t="s">
        <v>133</v>
      </c>
      <c r="H46" s="4" t="str">
        <f t="shared" si="1"/>
        <v>Varun Kalra</v>
      </c>
      <c r="M46" s="4" t="s">
        <v>70</v>
      </c>
      <c r="N46" s="4" t="str">
        <f t="shared" si="3"/>
        <v>Nikku Singh</v>
      </c>
      <c r="R46" s="4" t="s">
        <v>76</v>
      </c>
      <c r="S46" s="4" t="str">
        <f t="shared" si="4"/>
        <v>Sanjay Golani</v>
      </c>
    </row>
    <row r="47">
      <c r="A47" s="4" t="s">
        <v>145</v>
      </c>
      <c r="G47" s="28" t="s">
        <v>138</v>
      </c>
      <c r="H47" s="4" t="str">
        <f t="shared" si="1"/>
        <v>V.S Jolly </v>
      </c>
      <c r="M47" s="4" t="s">
        <v>76</v>
      </c>
      <c r="N47" s="4" t="str">
        <f t="shared" si="3"/>
        <v>Sanjay Golani</v>
      </c>
      <c r="R47" s="4" t="s">
        <v>81</v>
      </c>
      <c r="S47" s="4" t="str">
        <f t="shared" si="4"/>
        <v>Nishant Ahuja</v>
      </c>
    </row>
    <row r="48">
      <c r="A48" s="4" t="s">
        <v>153</v>
      </c>
      <c r="G48" s="28" t="s">
        <v>2162</v>
      </c>
      <c r="H48" s="4" t="str">
        <f t="shared" si="1"/>
        <v>Sandeep Kumar</v>
      </c>
      <c r="M48" s="4" t="s">
        <v>81</v>
      </c>
      <c r="N48" s="4" t="str">
        <f t="shared" si="3"/>
        <v>Nishant Ahuja</v>
      </c>
      <c r="R48" s="4" t="s">
        <v>86</v>
      </c>
      <c r="S48" s="4" t="str">
        <f t="shared" si="4"/>
        <v>Pankaj Kalra </v>
      </c>
    </row>
    <row r="49">
      <c r="A49" s="4" t="s">
        <v>1257</v>
      </c>
      <c r="G49" s="28" t="s">
        <v>107</v>
      </c>
      <c r="H49" s="4" t="str">
        <f t="shared" si="1"/>
        <v>Atul Changa</v>
      </c>
      <c r="M49" s="4" t="s">
        <v>86</v>
      </c>
      <c r="N49" s="4" t="str">
        <f t="shared" si="3"/>
        <v>Pankaj Kalra </v>
      </c>
      <c r="R49" s="4" t="s">
        <v>91</v>
      </c>
      <c r="S49" s="4" t="str">
        <f t="shared" si="4"/>
        <v>Chaman Srivastava</v>
      </c>
    </row>
    <row r="50">
      <c r="A50" s="4" t="s">
        <v>1260</v>
      </c>
      <c r="G50" s="28" t="s">
        <v>151</v>
      </c>
      <c r="H50" s="4" t="str">
        <f t="shared" si="1"/>
        <v>Dheeraj</v>
      </c>
      <c r="M50" s="4" t="s">
        <v>91</v>
      </c>
      <c r="N50" s="4" t="str">
        <f t="shared" si="3"/>
        <v>Chaman Srivastava</v>
      </c>
      <c r="R50" s="4" t="s">
        <v>96</v>
      </c>
      <c r="S50" s="4" t="str">
        <f t="shared" si="4"/>
        <v>Rachit </v>
      </c>
    </row>
    <row r="51">
      <c r="A51" s="4" t="s">
        <v>83</v>
      </c>
      <c r="G51" s="28" t="s">
        <v>156</v>
      </c>
      <c r="H51" s="4" t="str">
        <f t="shared" si="1"/>
        <v>Raja Ram Soni</v>
      </c>
      <c r="M51" s="4" t="s">
        <v>96</v>
      </c>
      <c r="N51" s="4" t="str">
        <f t="shared" si="3"/>
        <v>Rachit </v>
      </c>
      <c r="R51" s="4" t="s">
        <v>102</v>
      </c>
      <c r="S51" s="4" t="str">
        <f t="shared" si="4"/>
        <v>Sachin</v>
      </c>
    </row>
    <row r="52">
      <c r="A52" s="4" t="s">
        <v>88</v>
      </c>
      <c r="M52" s="4" t="s">
        <v>102</v>
      </c>
      <c r="N52" s="4" t="str">
        <f t="shared" si="3"/>
        <v>Sachin</v>
      </c>
      <c r="R52" s="4" t="s">
        <v>107</v>
      </c>
      <c r="S52" s="4" t="str">
        <f t="shared" si="4"/>
        <v>Atul Changa</v>
      </c>
    </row>
    <row r="53">
      <c r="A53" s="4" t="s">
        <v>93</v>
      </c>
      <c r="M53" s="4" t="s">
        <v>107</v>
      </c>
      <c r="N53" s="4" t="str">
        <f t="shared" si="3"/>
        <v>Atul Changa</v>
      </c>
      <c r="R53" s="4" t="s">
        <v>112</v>
      </c>
      <c r="S53" s="4" t="str">
        <f t="shared" si="4"/>
        <v>Anshul </v>
      </c>
    </row>
    <row r="54">
      <c r="A54" s="4" t="s">
        <v>98</v>
      </c>
      <c r="M54" s="4" t="s">
        <v>112</v>
      </c>
      <c r="N54" s="4" t="str">
        <f t="shared" si="3"/>
        <v>Anshul </v>
      </c>
      <c r="R54" s="4" t="s">
        <v>117</v>
      </c>
      <c r="S54" s="4" t="str">
        <f t="shared" si="4"/>
        <v>Mohd Hasim</v>
      </c>
    </row>
    <row r="55">
      <c r="A55" s="4" t="s">
        <v>104</v>
      </c>
      <c r="M55" s="4" t="s">
        <v>117</v>
      </c>
      <c r="N55" s="4" t="str">
        <f t="shared" si="3"/>
        <v>Mohd Hasim</v>
      </c>
      <c r="R55" s="4" t="s">
        <v>2160</v>
      </c>
      <c r="S55" s="4" t="str">
        <f t="shared" si="4"/>
        <v>Avneet Singh</v>
      </c>
    </row>
    <row r="56">
      <c r="A56" s="4" t="s">
        <v>109</v>
      </c>
      <c r="M56" s="4" t="s">
        <v>2160</v>
      </c>
      <c r="N56" s="4" t="str">
        <f t="shared" si="3"/>
        <v>Avneet Singh</v>
      </c>
      <c r="R56" s="4" t="s">
        <v>2161</v>
      </c>
      <c r="S56" s="4" t="str">
        <f t="shared" si="4"/>
        <v>Rohit Yadav</v>
      </c>
    </row>
    <row r="57">
      <c r="A57" s="4" t="s">
        <v>114</v>
      </c>
      <c r="M57" s="4" t="s">
        <v>2161</v>
      </c>
      <c r="N57" s="4" t="str">
        <f t="shared" si="3"/>
        <v>Rohit Yadav</v>
      </c>
      <c r="R57" s="4" t="s">
        <v>133</v>
      </c>
      <c r="S57" s="4" t="str">
        <f t="shared" si="4"/>
        <v>Varun Kalra</v>
      </c>
    </row>
    <row r="58">
      <c r="A58" s="4" t="s">
        <v>125</v>
      </c>
      <c r="M58" s="4" t="s">
        <v>133</v>
      </c>
      <c r="N58" s="4" t="str">
        <f t="shared" si="3"/>
        <v>Varun Kalra</v>
      </c>
      <c r="R58" s="4" t="s">
        <v>138</v>
      </c>
      <c r="S58" s="4" t="str">
        <f t="shared" si="4"/>
        <v>V.S Jolly </v>
      </c>
    </row>
    <row r="59">
      <c r="A59" s="4" t="s">
        <v>130</v>
      </c>
      <c r="M59" s="4" t="s">
        <v>138</v>
      </c>
      <c r="N59" s="4" t="str">
        <f t="shared" si="3"/>
        <v>V.S Jolly </v>
      </c>
      <c r="R59" s="4" t="s">
        <v>2162</v>
      </c>
      <c r="S59" s="4" t="str">
        <f t="shared" si="4"/>
        <v>Sandeep Kumar</v>
      </c>
    </row>
    <row r="60">
      <c r="A60" s="4" t="s">
        <v>2129</v>
      </c>
      <c r="M60" s="4" t="s">
        <v>2162</v>
      </c>
      <c r="N60" s="4" t="str">
        <f t="shared" si="3"/>
        <v>Sandeep Kumar</v>
      </c>
      <c r="R60" s="4" t="s">
        <v>107</v>
      </c>
      <c r="S60" s="4" t="str">
        <f t="shared" si="4"/>
        <v>Atul Changa</v>
      </c>
    </row>
    <row r="61">
      <c r="A61" s="4"/>
      <c r="M61" s="4" t="s">
        <v>107</v>
      </c>
      <c r="N61" s="4" t="str">
        <f t="shared" si="3"/>
        <v>Atul Changa</v>
      </c>
      <c r="R61" s="4" t="s">
        <v>151</v>
      </c>
      <c r="S61" s="4" t="str">
        <f t="shared" si="4"/>
        <v>Dheeraj</v>
      </c>
    </row>
    <row r="62">
      <c r="A62" s="4"/>
      <c r="M62" s="4" t="s">
        <v>151</v>
      </c>
      <c r="N62" s="4" t="str">
        <f t="shared" si="3"/>
        <v>Dheeraj</v>
      </c>
      <c r="R62" s="4" t="s">
        <v>156</v>
      </c>
      <c r="S62" s="4" t="str">
        <f t="shared" si="4"/>
        <v>Raja Ram Soni</v>
      </c>
    </row>
    <row r="63">
      <c r="A63" s="4"/>
      <c r="M63" s="4" t="s">
        <v>156</v>
      </c>
      <c r="N63" s="4" t="str">
        <f t="shared" si="3"/>
        <v>Raja Ram Soni</v>
      </c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</sheetData>
  <drawing r:id="rId1"/>
</worksheet>
</file>