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Sheet1" sheetId="1" r:id="rId4"/>
    <sheet state="visible" name="Projected Cash Deposits" sheetId="2" r:id="rId5"/>
    <sheet state="visible" name="Shopify_Raw_Data" sheetId="3" r:id="rId6"/>
  </sheets>
  <definedNames/>
  <calcPr/>
</workbook>
</file>

<file path=xl/sharedStrings.xml><?xml version="1.0" encoding="utf-8"?>
<sst xmlns="http://schemas.openxmlformats.org/spreadsheetml/2006/main" count="218" uniqueCount="85">
  <si>
    <t>HISTORICAL</t>
  </si>
  <si>
    <t>Assumptions</t>
  </si>
  <si>
    <t>% of Sales that are Paid via Klarna</t>
  </si>
  <si>
    <t>% of non-Klarna Sales placed &lt; 6 PM CT</t>
  </si>
  <si>
    <t>% of non-Klarna Sales placed &gt; 6 PM CT</t>
  </si>
  <si>
    <t>Avg Days for Klarna Deposit to be Received</t>
  </si>
  <si>
    <t>Avg Days for &lt; 6 PM Sale to be Received</t>
  </si>
  <si>
    <t>Avg Days for &gt; 6 PM Sale to be Received</t>
  </si>
  <si>
    <t>Recent Sales from Shopify</t>
  </si>
  <si>
    <t>Day</t>
  </si>
  <si>
    <t>Mon</t>
  </si>
  <si>
    <t>Tue</t>
  </si>
  <si>
    <t>Wed</t>
  </si>
  <si>
    <t>Thu</t>
  </si>
  <si>
    <t>Fri</t>
  </si>
  <si>
    <t>Sat</t>
  </si>
  <si>
    <t>Sun</t>
  </si>
  <si>
    <t>Date</t>
  </si>
  <si>
    <t>Net Sales</t>
  </si>
  <si>
    <t>Shipping</t>
  </si>
  <si>
    <t>Sales Tax</t>
  </si>
  <si>
    <t>Total Daily Cash</t>
  </si>
  <si>
    <t>Calculated Dates Cash is Deposited into Bank</t>
  </si>
  <si>
    <t>$ Klarna</t>
  </si>
  <si>
    <t>Days to Deposit</t>
  </si>
  <si>
    <t>Actual Deposit Date</t>
  </si>
  <si>
    <t>$ &lt; 6 PM CT</t>
  </si>
  <si>
    <t>$ &gt; 6 PM CT</t>
  </si>
  <si>
    <t>ACTUAL DEPOSIT ANALYSIS</t>
  </si>
  <si>
    <t>Klarna Deposit-Expected</t>
  </si>
  <si>
    <t>Klarna Deposit-Actual</t>
  </si>
  <si>
    <t>Difference</t>
  </si>
  <si>
    <t>Regular Deposit-Expected</t>
  </si>
  <si>
    <t>Regular Deposit-Actual</t>
  </si>
  <si>
    <t>Thu &lt; 6 PM</t>
  </si>
  <si>
    <t>Thu &gt; 6 PM, Fri, Sat, Sun &lt; 6 PM</t>
  </si>
  <si>
    <t>Sun &gt; 6 PM, Mon &lt; 6 PM</t>
  </si>
  <si>
    <t>Mon &gt; 6 PM, Tue &lt; 6 PM</t>
  </si>
  <si>
    <t>Tue &gt; 6 PM, Wed &lt; 6 PM</t>
  </si>
  <si>
    <t>* all times are Central Time</t>
  </si>
  <si>
    <t>TIME OF THE SALE</t>
  </si>
  <si>
    <t>PAYOUT DAY</t>
  </si>
  <si>
    <t>AMOUNT</t>
  </si>
  <si>
    <t>What sales occurred Mon &lt; 6 PM</t>
  </si>
  <si>
    <t>Wednesday</t>
  </si>
  <si>
    <t>What sales occurred Mon &gt; 6 PM</t>
  </si>
  <si>
    <t>Thursday</t>
  </si>
  <si>
    <t>What sales occurred Tue &lt; 6 PM</t>
  </si>
  <si>
    <t>What sales occurred Tue &gt; 6 PM</t>
  </si>
  <si>
    <t>Friday</t>
  </si>
  <si>
    <t>What sales occurred Wed &lt; 6 PM</t>
  </si>
  <si>
    <t>What sales occurred Wed &gt; 6 PM</t>
  </si>
  <si>
    <t>Monday</t>
  </si>
  <si>
    <t>What sales occurred Thu &lt; 6 PM</t>
  </si>
  <si>
    <t>What sales occurred Thu &gt; 6 PM</t>
  </si>
  <si>
    <t>Tuesday</t>
  </si>
  <si>
    <t>What sales occurred Fri &lt; 6 PM</t>
  </si>
  <si>
    <t>What sales occurred Fri &gt; 6 PM</t>
  </si>
  <si>
    <t>What sales occurred Sat &lt; 6 PM</t>
  </si>
  <si>
    <t>What sales occurred Sat &gt; 6 PM</t>
  </si>
  <si>
    <t>What sales occurred Sun &lt; 6 PM</t>
  </si>
  <si>
    <t>What sales occurred Sun &gt; 6 PM</t>
  </si>
  <si>
    <t>ASSUMPTIONS</t>
  </si>
  <si>
    <t>All times are:</t>
  </si>
  <si>
    <t>Central Time</t>
  </si>
  <si>
    <t>Today's Date</t>
  </si>
  <si>
    <t>SALE DATE</t>
  </si>
  <si>
    <t>SUM OF SALES</t>
  </si>
  <si>
    <t>START TIME (INCLUSIVE)</t>
  </si>
  <si>
    <t>END TIME (EXCLUSIVE)</t>
  </si>
  <si>
    <t>PAYOUT DATE</t>
  </si>
  <si>
    <t>ACTUAL SALES</t>
  </si>
  <si>
    <t>Based on the Shopify Raw Data, these are the sales that occurred:</t>
  </si>
  <si>
    <t>This Week</t>
  </si>
  <si>
    <t>Estimated Cash Deposit</t>
  </si>
  <si>
    <t>Week 2</t>
  </si>
  <si>
    <t>DEPOSIT PROJECTIONS</t>
  </si>
  <si>
    <t>Based on the Shopify Raw Data, the following deposits can be expected:</t>
  </si>
  <si>
    <t>VARIANCE ANALYSIS</t>
  </si>
  <si>
    <t>Random Sample</t>
  </si>
  <si>
    <t>Actual Cash Deposit</t>
  </si>
  <si>
    <t>$ Difference</t>
  </si>
  <si>
    <t>% Difference</t>
  </si>
  <si>
    <t>hour</t>
  </si>
  <si>
    <t>total_sales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</si>
</sst>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"/>
    <numFmt numFmtId="165" formatCode="&quot;$&quot;#,##0.00"/>
    <numFmt numFmtId="166" formatCode="m/d/yy h:mm"/>
    <numFmt numFmtId="167" formatCode="m/d/yyyy h:mm"/>
  </numFmts>
  <fonts count="15">
    <font>
      <sz val="10.0"/>
      <color rgb="FF000000"/>
      <name val="Arial"/>
      <scheme val="minor"/>
    </font>
    <font>
      <sz val="14.0"/>
      <color theme="0"/>
      <name val="Arial"/>
      <scheme val="minor"/>
    </font>
    <font>
      <color theme="0"/>
      <name val="Arial"/>
      <scheme val="minor"/>
    </font>
    <font>
      <color theme="1"/>
      <name val="Arial"/>
      <scheme val="minor"/>
    </font>
    <font>
      <color rgb="FF4285F4"/>
      <name val="Arial"/>
      <scheme val="minor"/>
    </font>
    <font>
      <color theme="4"/>
      <name val="Arial"/>
      <scheme val="minor"/>
    </font>
    <font>
      <b/>
      <color theme="1"/>
      <name val="Arial"/>
      <scheme val="minor"/>
    </font>
    <font>
      <sz val="14.0"/>
      <color rgb="FFFFFFFF"/>
      <name val="Arial"/>
      <scheme val="minor"/>
    </font>
    <font>
      <i/>
      <color theme="1"/>
      <name val="Arial"/>
      <scheme val="minor"/>
    </font>
    <font>
      <b/>
      <color theme="1"/>
      <name val="Arial"/>
    </font>
    <font>
      <b/>
      <color rgb="FF38761D"/>
      <name val="Arial"/>
    </font>
    <font>
      <color theme="1"/>
      <name val="Arial"/>
    </font>
    <font>
      <b/>
      <color rgb="FF6AA84F"/>
      <name val="Arial"/>
    </font>
    <font>
      <sz val="12.0"/>
      <color rgb="FF000000"/>
      <name val="Calibri"/>
    </font>
    <font>
      <sz val="11.0"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rgb="FFF1C232"/>
        <bgColor rgb="FFF1C232"/>
      </patternFill>
    </fill>
    <fill>
      <patternFill patternType="solid">
        <fgColor rgb="FFEFEFEF"/>
        <bgColor rgb="FFEFEFE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double">
        <color rgb="FF000000"/>
      </bottom>
    </border>
    <border>
      <bottom style="thick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3" fontId="3" numFmtId="0" xfId="0" applyAlignment="1" applyFill="1" applyFont="1">
      <alignment readingOrder="0"/>
    </xf>
    <xf borderId="0" fillId="3" fontId="3" numFmtId="0" xfId="0" applyFont="1"/>
    <xf borderId="0" fillId="0" fontId="3" numFmtId="0" xfId="0" applyAlignment="1" applyFont="1">
      <alignment readingOrder="0"/>
    </xf>
    <xf borderId="1" fillId="4" fontId="4" numFmtId="10" xfId="0" applyAlignment="1" applyBorder="1" applyFill="1" applyFont="1" applyNumberFormat="1">
      <alignment horizontal="center" readingOrder="0"/>
    </xf>
    <xf borderId="1" fillId="4" fontId="5" numFmtId="10" xfId="0" applyAlignment="1" applyBorder="1" applyFont="1" applyNumberFormat="1">
      <alignment horizontal="center" readingOrder="0"/>
    </xf>
    <xf borderId="0" fillId="5" fontId="3" numFmtId="10" xfId="0" applyAlignment="1" applyFill="1" applyFont="1" applyNumberFormat="1">
      <alignment horizontal="center"/>
    </xf>
    <xf borderId="0" fillId="0" fontId="3" numFmtId="0" xfId="0" applyAlignment="1" applyFont="1">
      <alignment horizontal="center" readingOrder="0"/>
    </xf>
    <xf borderId="0" fillId="0" fontId="6" numFmtId="0" xfId="0" applyAlignment="1" applyFont="1">
      <alignment readingOrder="0"/>
    </xf>
    <xf borderId="0" fillId="0" fontId="3" numFmtId="164" xfId="0" applyAlignment="1" applyFont="1" applyNumberFormat="1">
      <alignment horizontal="center" readingOrder="0"/>
    </xf>
    <xf borderId="1" fillId="0" fontId="4" numFmtId="165" xfId="0" applyAlignment="1" applyBorder="1" applyFont="1" applyNumberFormat="1">
      <alignment horizontal="center" readingOrder="0"/>
    </xf>
    <xf borderId="2" fillId="5" fontId="3" numFmtId="165" xfId="0" applyBorder="1" applyFont="1" applyNumberFormat="1"/>
    <xf borderId="0" fillId="6" fontId="3" numFmtId="165" xfId="0" applyAlignment="1" applyFill="1" applyFont="1" applyNumberFormat="1">
      <alignment horizontal="center" readingOrder="0"/>
    </xf>
    <xf borderId="0" fillId="5" fontId="3" numFmtId="165" xfId="0" applyAlignment="1" applyFont="1" applyNumberFormat="1">
      <alignment horizontal="center"/>
    </xf>
    <xf borderId="0" fillId="5" fontId="3" numFmtId="164" xfId="0" applyAlignment="1" applyFont="1" applyNumberFormat="1">
      <alignment horizontal="center"/>
    </xf>
    <xf borderId="0" fillId="0" fontId="3" numFmtId="0" xfId="0" applyAlignment="1" applyFont="1">
      <alignment horizontal="center"/>
    </xf>
    <xf borderId="0" fillId="5" fontId="3" numFmtId="164" xfId="0" applyAlignment="1" applyFont="1" applyNumberFormat="1">
      <alignment horizontal="center" readingOrder="0"/>
    </xf>
    <xf borderId="0" fillId="2" fontId="7" numFmtId="0" xfId="0" applyAlignment="1" applyFont="1">
      <alignment readingOrder="0"/>
    </xf>
    <xf borderId="0" fillId="0" fontId="3" numFmtId="165" xfId="0" applyAlignment="1" applyFont="1" applyNumberFormat="1">
      <alignment horizontal="center"/>
    </xf>
    <xf borderId="1" fillId="4" fontId="5" numFmtId="165" xfId="0" applyAlignment="1" applyBorder="1" applyFont="1" applyNumberFormat="1">
      <alignment horizontal="center"/>
    </xf>
    <xf borderId="1" fillId="4" fontId="4" numFmtId="165" xfId="0" applyAlignment="1" applyBorder="1" applyFont="1" applyNumberFormat="1">
      <alignment horizontal="center" readingOrder="0"/>
    </xf>
    <xf borderId="0" fillId="0" fontId="3" numFmtId="0" xfId="0" applyAlignment="1" applyFont="1">
      <alignment shrinkToFit="0" wrapText="1"/>
    </xf>
    <xf borderId="0" fillId="0" fontId="8" numFmtId="0" xfId="0" applyAlignment="1" applyFont="1">
      <alignment horizontal="center" readingOrder="0" shrinkToFit="0" wrapText="1"/>
    </xf>
    <xf borderId="1" fillId="0" fontId="3" numFmtId="0" xfId="0" applyAlignment="1" applyBorder="1" applyFont="1">
      <alignment horizontal="left" readingOrder="0"/>
    </xf>
    <xf borderId="1" fillId="0" fontId="3" numFmtId="14" xfId="0" applyAlignment="1" applyBorder="1" applyFont="1" applyNumberFormat="1">
      <alignment horizontal="left"/>
    </xf>
    <xf borderId="3" fillId="0" fontId="6" numFmtId="0" xfId="0" applyAlignment="1" applyBorder="1" applyFont="1">
      <alignment horizontal="center" readingOrder="0" shrinkToFit="0" wrapText="1"/>
    </xf>
    <xf borderId="3" fillId="0" fontId="9" numFmtId="0" xfId="0" applyAlignment="1" applyBorder="1" applyFont="1">
      <alignment horizontal="center" readingOrder="0" shrinkToFit="0" vertical="bottom" wrapText="1"/>
    </xf>
    <xf borderId="3" fillId="0" fontId="6" numFmtId="0" xfId="0" applyAlignment="1" applyBorder="1" applyFont="1">
      <alignment horizontal="center" readingOrder="0"/>
    </xf>
    <xf borderId="0" fillId="0" fontId="3" numFmtId="164" xfId="0" applyAlignment="1" applyFont="1" applyNumberFormat="1">
      <alignment horizontal="center"/>
    </xf>
    <xf borderId="0" fillId="4" fontId="10" numFmtId="165" xfId="0" applyAlignment="1" applyFont="1" applyNumberFormat="1">
      <alignment horizontal="center" vertical="bottom"/>
    </xf>
    <xf borderId="0" fillId="0" fontId="11" numFmtId="19" xfId="0" applyAlignment="1" applyFont="1" applyNumberFormat="1">
      <alignment horizontal="center" vertical="bottom"/>
    </xf>
    <xf borderId="0" fillId="0" fontId="11" numFmtId="14" xfId="0" applyAlignment="1" applyFont="1" applyNumberFormat="1">
      <alignment horizontal="right" vertical="bottom"/>
    </xf>
    <xf borderId="0" fillId="0" fontId="11" numFmtId="0" xfId="0" applyAlignment="1" applyFont="1">
      <alignment horizontal="right" vertical="bottom"/>
    </xf>
    <xf borderId="0" fillId="0" fontId="11" numFmtId="0" xfId="0" applyAlignment="1" applyFont="1">
      <alignment vertical="bottom"/>
    </xf>
    <xf borderId="0" fillId="3" fontId="6" numFmtId="0" xfId="0" applyAlignment="1" applyFont="1">
      <alignment horizontal="center" readingOrder="0"/>
    </xf>
    <xf borderId="4" fillId="7" fontId="3" numFmtId="0" xfId="0" applyAlignment="1" applyBorder="1" applyFill="1" applyFont="1">
      <alignment horizontal="center" readingOrder="0"/>
    </xf>
    <xf borderId="5" fillId="7" fontId="11" numFmtId="164" xfId="0" applyAlignment="1" applyBorder="1" applyFont="1" applyNumberFormat="1">
      <alignment horizontal="center" vertical="bottom"/>
    </xf>
    <xf borderId="6" fillId="0" fontId="11" numFmtId="164" xfId="0" applyAlignment="1" applyBorder="1" applyFont="1" applyNumberFormat="1">
      <alignment horizontal="center" vertical="bottom"/>
    </xf>
    <xf borderId="7" fillId="7" fontId="10" numFmtId="165" xfId="0" applyAlignment="1" applyBorder="1" applyFont="1" applyNumberFormat="1">
      <alignment horizontal="center" vertical="bottom"/>
    </xf>
    <xf borderId="4" fillId="0" fontId="10" numFmtId="165" xfId="0" applyAlignment="1" applyBorder="1" applyFont="1" applyNumberFormat="1">
      <alignment horizontal="center" vertical="bottom"/>
    </xf>
    <xf borderId="0" fillId="7" fontId="10" numFmtId="165" xfId="0" applyAlignment="1" applyFont="1" applyNumberFormat="1">
      <alignment horizontal="center" vertical="bottom"/>
    </xf>
    <xf borderId="8" fillId="7" fontId="10" numFmtId="165" xfId="0" applyAlignment="1" applyBorder="1" applyFont="1" applyNumberFormat="1">
      <alignment horizontal="center" vertical="bottom"/>
    </xf>
    <xf borderId="5" fillId="7" fontId="3" numFmtId="164" xfId="0" applyAlignment="1" applyBorder="1" applyFont="1" applyNumberFormat="1">
      <alignment horizontal="center" readingOrder="0"/>
    </xf>
    <xf borderId="6" fillId="0" fontId="3" numFmtId="164" xfId="0" applyAlignment="1" applyBorder="1" applyFont="1" applyNumberFormat="1">
      <alignment horizontal="center" readingOrder="0"/>
    </xf>
    <xf borderId="4" fillId="7" fontId="12" numFmtId="165" xfId="0" applyAlignment="1" applyBorder="1" applyFont="1" applyNumberFormat="1">
      <alignment horizontal="center" vertical="bottom"/>
    </xf>
    <xf borderId="0" fillId="0" fontId="12" numFmtId="165" xfId="0" applyAlignment="1" applyFont="1" applyNumberFormat="1">
      <alignment horizontal="center" vertical="bottom"/>
    </xf>
    <xf borderId="4" fillId="7" fontId="11" numFmtId="165" xfId="0" applyAlignment="1" applyBorder="1" applyFont="1" applyNumberFormat="1">
      <alignment horizontal="center" readingOrder="0" vertical="bottom"/>
    </xf>
    <xf borderId="0" fillId="0" fontId="11" numFmtId="165" xfId="0" applyAlignment="1" applyFont="1" applyNumberFormat="1">
      <alignment horizontal="center" readingOrder="0" vertical="bottom"/>
    </xf>
    <xf borderId="4" fillId="7" fontId="11" numFmtId="165" xfId="0" applyAlignment="1" applyBorder="1" applyFont="1" applyNumberFormat="1">
      <alignment horizontal="center" vertical="bottom"/>
    </xf>
    <xf borderId="0" fillId="0" fontId="11" numFmtId="165" xfId="0" applyAlignment="1" applyFont="1" applyNumberFormat="1">
      <alignment horizontal="center" vertical="bottom"/>
    </xf>
    <xf borderId="9" fillId="7" fontId="9" numFmtId="165" xfId="0" applyAlignment="1" applyBorder="1" applyFont="1" applyNumberFormat="1">
      <alignment horizontal="center" vertical="bottom"/>
    </xf>
    <xf borderId="9" fillId="0" fontId="9" numFmtId="165" xfId="0" applyAlignment="1" applyBorder="1" applyFont="1" applyNumberFormat="1">
      <alignment horizontal="center" vertical="bottom"/>
    </xf>
    <xf borderId="4" fillId="7" fontId="9" numFmtId="10" xfId="0" applyAlignment="1" applyBorder="1" applyFont="1" applyNumberFormat="1">
      <alignment horizontal="center" vertical="bottom"/>
    </xf>
    <xf borderId="0" fillId="0" fontId="9" numFmtId="10" xfId="0" applyAlignment="1" applyFont="1" applyNumberFormat="1">
      <alignment horizontal="center" vertical="bottom"/>
    </xf>
    <xf borderId="0" fillId="0" fontId="13" numFmtId="0" xfId="0" applyAlignment="1" applyFont="1">
      <alignment readingOrder="0" shrinkToFit="0" vertical="bottom" wrapText="0"/>
    </xf>
    <xf borderId="0" fillId="0" fontId="13" numFmtId="166" xfId="0" applyAlignment="1" applyFont="1" applyNumberFormat="1">
      <alignment horizontal="right" readingOrder="0" shrinkToFit="0" vertical="bottom" wrapText="0"/>
    </xf>
    <xf borderId="0" fillId="0" fontId="13" numFmtId="0" xfId="0" applyAlignment="1" applyFont="1">
      <alignment horizontal="right" readingOrder="0" shrinkToFit="0" vertical="bottom" wrapText="0"/>
    </xf>
    <xf borderId="0" fillId="0" fontId="14" numFmtId="166" xfId="0" applyAlignment="1" applyFont="1" applyNumberFormat="1">
      <alignment horizontal="right" readingOrder="0" shrinkToFit="0" vertical="bottom" wrapText="0"/>
    </xf>
    <xf borderId="0" fillId="0" fontId="14" numFmtId="0" xfId="0" applyAlignment="1" applyFont="1">
      <alignment horizontal="right" readingOrder="0" shrinkToFit="0" vertical="bottom" wrapText="0"/>
    </xf>
    <xf borderId="0" fillId="0" fontId="14" numFmtId="167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0.43"/>
  </cols>
  <sheetData>
    <row r="2">
      <c r="A2" s="1" t="s">
        <v>0</v>
      </c>
      <c r="B2" s="2"/>
      <c r="C2" s="2"/>
      <c r="D2" s="2"/>
      <c r="E2" s="2"/>
      <c r="F2" s="2"/>
      <c r="G2" s="2"/>
      <c r="H2" s="2"/>
      <c r="I2" s="2"/>
    </row>
    <row r="4">
      <c r="B4" s="3" t="s">
        <v>1</v>
      </c>
      <c r="C4" s="4"/>
      <c r="D4" s="4"/>
      <c r="E4" s="4"/>
      <c r="F4" s="4"/>
      <c r="G4" s="4"/>
      <c r="H4" s="4"/>
      <c r="I4" s="4"/>
    </row>
    <row r="6">
      <c r="B6" s="5" t="s">
        <v>2</v>
      </c>
      <c r="E6" s="6">
        <v>0.09</v>
      </c>
    </row>
    <row r="7">
      <c r="B7" s="5" t="s">
        <v>3</v>
      </c>
      <c r="E7" s="7">
        <v>0.9</v>
      </c>
    </row>
    <row r="8">
      <c r="B8" s="5" t="s">
        <v>4</v>
      </c>
      <c r="E8" s="8">
        <f>1-E7</f>
        <v>0.1</v>
      </c>
    </row>
    <row r="10">
      <c r="B10" s="5" t="s">
        <v>5</v>
      </c>
      <c r="E10" s="9">
        <v>10.0</v>
      </c>
    </row>
    <row r="11">
      <c r="B11" s="5" t="s">
        <v>6</v>
      </c>
      <c r="E11" s="9">
        <v>3.0</v>
      </c>
    </row>
    <row r="12">
      <c r="B12" s="5" t="s">
        <v>7</v>
      </c>
      <c r="E12" s="9">
        <v>4.0</v>
      </c>
    </row>
    <row r="14">
      <c r="B14" s="3" t="s">
        <v>8</v>
      </c>
      <c r="C14" s="4"/>
      <c r="D14" s="4"/>
      <c r="E14" s="4"/>
      <c r="F14" s="4"/>
      <c r="G14" s="4"/>
      <c r="H14" s="4"/>
      <c r="I14" s="4"/>
    </row>
    <row r="16">
      <c r="A16" s="5"/>
      <c r="B16" s="10" t="s">
        <v>9</v>
      </c>
      <c r="C16" s="9" t="s">
        <v>10</v>
      </c>
      <c r="D16" s="9" t="s">
        <v>11</v>
      </c>
      <c r="E16" s="9" t="s">
        <v>12</v>
      </c>
      <c r="F16" s="9" t="s">
        <v>13</v>
      </c>
      <c r="G16" s="9" t="s">
        <v>14</v>
      </c>
      <c r="H16" s="9" t="s">
        <v>15</v>
      </c>
      <c r="I16" s="9" t="s">
        <v>16</v>
      </c>
    </row>
    <row r="17">
      <c r="A17" s="5"/>
      <c r="B17" s="10" t="s">
        <v>17</v>
      </c>
      <c r="C17" s="11">
        <v>44613.0</v>
      </c>
      <c r="D17" s="11">
        <v>44614.0</v>
      </c>
      <c r="E17" s="11">
        <v>44615.0</v>
      </c>
      <c r="F17" s="11">
        <v>44616.0</v>
      </c>
      <c r="G17" s="11">
        <v>44617.0</v>
      </c>
      <c r="H17" s="11">
        <v>44618.0</v>
      </c>
      <c r="I17" s="11">
        <v>44619.0</v>
      </c>
    </row>
    <row r="18">
      <c r="A18" s="5"/>
      <c r="B18" s="10" t="s">
        <v>18</v>
      </c>
      <c r="C18" s="12">
        <v>14678.0</v>
      </c>
      <c r="D18" s="12">
        <v>11456.0</v>
      </c>
      <c r="E18" s="12">
        <v>14631.0</v>
      </c>
      <c r="F18" s="12">
        <v>47199.0</v>
      </c>
      <c r="G18" s="12">
        <v>48355.0</v>
      </c>
      <c r="H18" s="12">
        <v>43011.0</v>
      </c>
      <c r="I18" s="12">
        <v>53624.0</v>
      </c>
    </row>
    <row r="19">
      <c r="A19" s="5"/>
      <c r="B19" s="10" t="s">
        <v>19</v>
      </c>
      <c r="C19" s="12">
        <v>345.0</v>
      </c>
      <c r="D19" s="12">
        <v>392.0</v>
      </c>
      <c r="E19" s="12">
        <v>622.0</v>
      </c>
      <c r="F19" s="12">
        <v>1327.0</v>
      </c>
      <c r="G19" s="12">
        <v>620.0</v>
      </c>
      <c r="H19" s="12">
        <v>557.0</v>
      </c>
      <c r="I19" s="12">
        <v>1617.0</v>
      </c>
    </row>
    <row r="20">
      <c r="A20" s="5"/>
      <c r="B20" s="10" t="s">
        <v>20</v>
      </c>
      <c r="C20" s="12">
        <v>1007.0</v>
      </c>
      <c r="D20" s="12">
        <v>627.0</v>
      </c>
      <c r="E20" s="12">
        <v>625.0</v>
      </c>
      <c r="F20" s="12">
        <v>1639.0</v>
      </c>
      <c r="G20" s="12">
        <v>2534.0</v>
      </c>
      <c r="H20" s="12">
        <v>3154.0</v>
      </c>
      <c r="I20" s="12">
        <v>2292.0</v>
      </c>
    </row>
    <row r="21">
      <c r="A21" s="5"/>
      <c r="B21" s="10" t="s">
        <v>21</v>
      </c>
      <c r="C21" s="13">
        <f t="shared" ref="C21:I21" si="1">sum(C18:C20)</f>
        <v>16030</v>
      </c>
      <c r="D21" s="13">
        <f t="shared" si="1"/>
        <v>12475</v>
      </c>
      <c r="E21" s="13">
        <f t="shared" si="1"/>
        <v>15878</v>
      </c>
      <c r="F21" s="13">
        <f t="shared" si="1"/>
        <v>50165</v>
      </c>
      <c r="G21" s="13">
        <f t="shared" si="1"/>
        <v>51509</v>
      </c>
      <c r="H21" s="13">
        <f t="shared" si="1"/>
        <v>46722</v>
      </c>
      <c r="I21" s="13">
        <f t="shared" si="1"/>
        <v>57533</v>
      </c>
    </row>
    <row r="22">
      <c r="A22" s="5"/>
    </row>
    <row r="23">
      <c r="A23" s="5"/>
      <c r="B23" s="3" t="s">
        <v>22</v>
      </c>
      <c r="C23" s="4"/>
      <c r="D23" s="4"/>
      <c r="E23" s="4"/>
      <c r="F23" s="4"/>
      <c r="G23" s="4"/>
      <c r="H23" s="4"/>
      <c r="I23" s="4"/>
    </row>
    <row r="24">
      <c r="A24" s="5"/>
    </row>
    <row r="25">
      <c r="A25" s="5"/>
      <c r="B25" s="10" t="s">
        <v>9</v>
      </c>
      <c r="C25" s="9" t="s">
        <v>10</v>
      </c>
      <c r="D25" s="9" t="s">
        <v>11</v>
      </c>
      <c r="E25" s="9" t="s">
        <v>12</v>
      </c>
      <c r="F25" s="9" t="s">
        <v>13</v>
      </c>
      <c r="G25" s="9" t="s">
        <v>14</v>
      </c>
      <c r="H25" s="9" t="s">
        <v>15</v>
      </c>
      <c r="I25" s="9" t="s">
        <v>16</v>
      </c>
    </row>
    <row r="26">
      <c r="A26" s="5"/>
      <c r="B26" s="10" t="s">
        <v>17</v>
      </c>
      <c r="C26" s="11">
        <f t="shared" ref="C26:I26" si="2">C17</f>
        <v>44613</v>
      </c>
      <c r="D26" s="11">
        <f t="shared" si="2"/>
        <v>44614</v>
      </c>
      <c r="E26" s="11">
        <f t="shared" si="2"/>
        <v>44615</v>
      </c>
      <c r="F26" s="11">
        <f t="shared" si="2"/>
        <v>44616</v>
      </c>
      <c r="G26" s="11">
        <f t="shared" si="2"/>
        <v>44617</v>
      </c>
      <c r="H26" s="11">
        <f t="shared" si="2"/>
        <v>44618</v>
      </c>
      <c r="I26" s="11">
        <f t="shared" si="2"/>
        <v>44619</v>
      </c>
    </row>
    <row r="27">
      <c r="A27" s="5"/>
      <c r="B27" s="10" t="s">
        <v>18</v>
      </c>
      <c r="C27" s="14">
        <v>30047.0</v>
      </c>
      <c r="D27" s="14">
        <v>13248.0</v>
      </c>
      <c r="E27" s="14">
        <v>10522.0</v>
      </c>
      <c r="F27" s="14">
        <v>15726.0</v>
      </c>
      <c r="G27" s="14">
        <v>27034.0</v>
      </c>
      <c r="H27" s="14">
        <v>39342.0</v>
      </c>
      <c r="I27" s="14">
        <v>25695.0</v>
      </c>
    </row>
    <row r="28">
      <c r="A28" s="5"/>
    </row>
    <row r="29">
      <c r="A29" s="5"/>
      <c r="B29" s="10" t="s">
        <v>23</v>
      </c>
      <c r="C29" s="15">
        <f t="shared" ref="C29:I29" si="3">C27*$E$6</f>
        <v>2704.23</v>
      </c>
      <c r="D29" s="15">
        <f t="shared" si="3"/>
        <v>1192.32</v>
      </c>
      <c r="E29" s="15">
        <f t="shared" si="3"/>
        <v>946.98</v>
      </c>
      <c r="F29" s="15">
        <f t="shared" si="3"/>
        <v>1415.34</v>
      </c>
      <c r="G29" s="15">
        <f t="shared" si="3"/>
        <v>2433.06</v>
      </c>
      <c r="H29" s="15">
        <f t="shared" si="3"/>
        <v>3540.78</v>
      </c>
      <c r="I29" s="15">
        <f t="shared" si="3"/>
        <v>2312.55</v>
      </c>
    </row>
    <row r="30">
      <c r="A30" s="5"/>
      <c r="B30" s="10" t="s">
        <v>24</v>
      </c>
      <c r="C30" s="9">
        <f t="shared" ref="C30:I30" si="4">$E$10</f>
        <v>10</v>
      </c>
      <c r="D30" s="9">
        <f t="shared" si="4"/>
        <v>10</v>
      </c>
      <c r="E30" s="9">
        <f t="shared" si="4"/>
        <v>10</v>
      </c>
      <c r="F30" s="9">
        <f t="shared" si="4"/>
        <v>10</v>
      </c>
      <c r="G30" s="9">
        <f t="shared" si="4"/>
        <v>10</v>
      </c>
      <c r="H30" s="9">
        <f t="shared" si="4"/>
        <v>10</v>
      </c>
      <c r="I30" s="9">
        <f t="shared" si="4"/>
        <v>10</v>
      </c>
    </row>
    <row r="31">
      <c r="A31" s="5"/>
      <c r="B31" s="10" t="s">
        <v>25</v>
      </c>
      <c r="C31" s="16">
        <f t="shared" ref="C31:I31" si="5">C26+C30</f>
        <v>44623</v>
      </c>
      <c r="D31" s="16">
        <f t="shared" si="5"/>
        <v>44624</v>
      </c>
      <c r="E31" s="16">
        <f t="shared" si="5"/>
        <v>44625</v>
      </c>
      <c r="F31" s="16">
        <f t="shared" si="5"/>
        <v>44626</v>
      </c>
      <c r="G31" s="16">
        <f t="shared" si="5"/>
        <v>44627</v>
      </c>
      <c r="H31" s="16">
        <f t="shared" si="5"/>
        <v>44628</v>
      </c>
      <c r="I31" s="16">
        <f t="shared" si="5"/>
        <v>44629</v>
      </c>
    </row>
    <row r="32">
      <c r="A32" s="5"/>
      <c r="C32" s="17"/>
      <c r="D32" s="17"/>
      <c r="E32" s="17"/>
      <c r="F32" s="17"/>
      <c r="G32" s="17"/>
      <c r="H32" s="17"/>
      <c r="I32" s="17"/>
    </row>
    <row r="33">
      <c r="A33" s="5"/>
      <c r="B33" s="10" t="s">
        <v>26</v>
      </c>
      <c r="C33" s="15">
        <f t="shared" ref="C33:I33" si="6">(C27-C29)*$E$7</f>
        <v>24608.493</v>
      </c>
      <c r="D33" s="15">
        <f t="shared" si="6"/>
        <v>10850.112</v>
      </c>
      <c r="E33" s="15">
        <f t="shared" si="6"/>
        <v>8617.518</v>
      </c>
      <c r="F33" s="15">
        <f t="shared" si="6"/>
        <v>12879.594</v>
      </c>
      <c r="G33" s="15">
        <f t="shared" si="6"/>
        <v>22140.846</v>
      </c>
      <c r="H33" s="15">
        <f t="shared" si="6"/>
        <v>32221.098</v>
      </c>
      <c r="I33" s="15">
        <f t="shared" si="6"/>
        <v>21044.205</v>
      </c>
    </row>
    <row r="34">
      <c r="A34" s="5"/>
      <c r="B34" s="10" t="s">
        <v>24</v>
      </c>
      <c r="C34" s="9">
        <f t="shared" ref="C34:F34" si="7">$E$11</f>
        <v>3</v>
      </c>
      <c r="D34" s="9">
        <f t="shared" si="7"/>
        <v>3</v>
      </c>
      <c r="E34" s="9">
        <f t="shared" si="7"/>
        <v>3</v>
      </c>
      <c r="F34" s="9">
        <f t="shared" si="7"/>
        <v>3</v>
      </c>
      <c r="G34" s="9">
        <v>4.0</v>
      </c>
      <c r="H34" s="9">
        <f t="shared" ref="H34:I34" si="8">$E$11</f>
        <v>3</v>
      </c>
      <c r="I34" s="9">
        <f t="shared" si="8"/>
        <v>3</v>
      </c>
    </row>
    <row r="35">
      <c r="A35" s="5"/>
      <c r="B35" s="10" t="s">
        <v>25</v>
      </c>
      <c r="C35" s="16">
        <f t="shared" ref="C35:D35" si="9">C26+C34</f>
        <v>44616</v>
      </c>
      <c r="D35" s="16">
        <f t="shared" si="9"/>
        <v>44617</v>
      </c>
      <c r="E35" s="18">
        <v>44620.0</v>
      </c>
      <c r="F35" s="18">
        <v>44621.0</v>
      </c>
      <c r="G35" s="16">
        <f t="shared" ref="G35:I35" si="10">G26+G34</f>
        <v>44621</v>
      </c>
      <c r="H35" s="16">
        <f t="shared" si="10"/>
        <v>44621</v>
      </c>
      <c r="I35" s="16">
        <f t="shared" si="10"/>
        <v>44622</v>
      </c>
    </row>
    <row r="36">
      <c r="A36" s="5"/>
      <c r="C36" s="17"/>
      <c r="D36" s="17"/>
      <c r="E36" s="17"/>
      <c r="F36" s="17"/>
      <c r="G36" s="17"/>
      <c r="H36" s="17"/>
      <c r="I36" s="17"/>
    </row>
    <row r="37">
      <c r="A37" s="5"/>
      <c r="B37" s="10" t="s">
        <v>27</v>
      </c>
      <c r="C37" s="15">
        <f t="shared" ref="C37:I37" si="11">C27-C29-C33</f>
        <v>2734.277</v>
      </c>
      <c r="D37" s="15">
        <f t="shared" si="11"/>
        <v>1205.568</v>
      </c>
      <c r="E37" s="15">
        <f t="shared" si="11"/>
        <v>957.502</v>
      </c>
      <c r="F37" s="15">
        <f t="shared" si="11"/>
        <v>1431.066</v>
      </c>
      <c r="G37" s="15">
        <f t="shared" si="11"/>
        <v>2460.094</v>
      </c>
      <c r="H37" s="15">
        <f t="shared" si="11"/>
        <v>3580.122</v>
      </c>
      <c r="I37" s="15">
        <f t="shared" si="11"/>
        <v>2338.245</v>
      </c>
    </row>
    <row r="38">
      <c r="A38" s="5"/>
      <c r="B38" s="10" t="s">
        <v>24</v>
      </c>
      <c r="C38" s="9">
        <f t="shared" ref="C38:I38" si="12">$E$12</f>
        <v>4</v>
      </c>
      <c r="D38" s="9">
        <f t="shared" si="12"/>
        <v>4</v>
      </c>
      <c r="E38" s="9">
        <f t="shared" si="12"/>
        <v>4</v>
      </c>
      <c r="F38" s="9">
        <f t="shared" si="12"/>
        <v>4</v>
      </c>
      <c r="G38" s="9">
        <f t="shared" si="12"/>
        <v>4</v>
      </c>
      <c r="H38" s="9">
        <f t="shared" si="12"/>
        <v>4</v>
      </c>
      <c r="I38" s="9">
        <f t="shared" si="12"/>
        <v>4</v>
      </c>
    </row>
    <row r="39">
      <c r="A39" s="5"/>
      <c r="B39" s="10" t="s">
        <v>25</v>
      </c>
      <c r="C39" s="16">
        <f>C26+C38</f>
        <v>44617</v>
      </c>
      <c r="D39" s="18">
        <v>44620.0</v>
      </c>
      <c r="E39" s="18">
        <v>44621.0</v>
      </c>
      <c r="F39" s="18">
        <v>44622.0</v>
      </c>
      <c r="G39" s="18">
        <v>44623.0</v>
      </c>
      <c r="H39" s="18">
        <v>44624.0</v>
      </c>
      <c r="I39" s="18">
        <v>44627.0</v>
      </c>
    </row>
    <row r="40">
      <c r="A40" s="5"/>
    </row>
    <row r="41">
      <c r="A41" s="19" t="s">
        <v>28</v>
      </c>
      <c r="B41" s="2"/>
      <c r="C41" s="2"/>
      <c r="D41" s="2"/>
      <c r="E41" s="2"/>
      <c r="F41" s="2"/>
      <c r="G41" s="2"/>
      <c r="H41" s="2"/>
      <c r="I41" s="2"/>
    </row>
    <row r="43">
      <c r="B43" s="10" t="s">
        <v>9</v>
      </c>
      <c r="C43" s="9" t="s">
        <v>10</v>
      </c>
      <c r="D43" s="9" t="s">
        <v>11</v>
      </c>
      <c r="E43" s="9" t="s">
        <v>12</v>
      </c>
      <c r="F43" s="9" t="s">
        <v>13</v>
      </c>
      <c r="G43" s="9" t="s">
        <v>14</v>
      </c>
      <c r="H43" s="9"/>
      <c r="I43" s="9"/>
    </row>
    <row r="44">
      <c r="B44" s="10" t="s">
        <v>17</v>
      </c>
      <c r="C44" s="11"/>
      <c r="D44" s="11"/>
      <c r="E44" s="11">
        <f t="shared" ref="E44:G44" si="13">E26</f>
        <v>44615</v>
      </c>
      <c r="F44" s="11">
        <f t="shared" si="13"/>
        <v>44616</v>
      </c>
      <c r="G44" s="11">
        <f t="shared" si="13"/>
        <v>44617</v>
      </c>
      <c r="H44" s="11"/>
      <c r="I44" s="11"/>
    </row>
    <row r="45">
      <c r="B45" s="10" t="s">
        <v>29</v>
      </c>
      <c r="C45" s="20"/>
      <c r="D45" s="20"/>
      <c r="E45" s="20"/>
      <c r="F45" s="5">
        <v>0.0</v>
      </c>
      <c r="G45" s="5">
        <v>0.0</v>
      </c>
    </row>
    <row r="46">
      <c r="B46" s="10" t="s">
        <v>30</v>
      </c>
      <c r="C46" s="21"/>
      <c r="D46" s="21"/>
      <c r="E46" s="21"/>
      <c r="F46" s="21"/>
      <c r="G46" s="21"/>
    </row>
    <row r="47">
      <c r="B47" s="10" t="s">
        <v>31</v>
      </c>
      <c r="C47" s="15">
        <f t="shared" ref="C47:G47" si="14">if(C45=0,0,(C46-C48))</f>
        <v>0</v>
      </c>
      <c r="D47" s="15">
        <f t="shared" si="14"/>
        <v>0</v>
      </c>
      <c r="E47" s="15">
        <f t="shared" si="14"/>
        <v>0</v>
      </c>
      <c r="F47" s="15">
        <f t="shared" si="14"/>
        <v>0</v>
      </c>
      <c r="G47" s="15">
        <f t="shared" si="14"/>
        <v>0</v>
      </c>
    </row>
    <row r="48">
      <c r="B48" s="10" t="s">
        <v>32</v>
      </c>
      <c r="C48" s="20"/>
      <c r="D48" s="20"/>
      <c r="E48" s="20"/>
      <c r="F48" s="20">
        <f>C33</f>
        <v>24608.493</v>
      </c>
      <c r="G48" s="20">
        <f>D33+C37</f>
        <v>13584.389</v>
      </c>
    </row>
    <row r="49">
      <c r="B49" s="10" t="s">
        <v>33</v>
      </c>
      <c r="C49" s="21"/>
      <c r="D49" s="21"/>
      <c r="E49" s="22">
        <v>106522.0</v>
      </c>
      <c r="F49" s="22">
        <v>11965.0</v>
      </c>
      <c r="G49" s="22">
        <v>12849.0</v>
      </c>
    </row>
    <row r="50">
      <c r="B50" s="10" t="s">
        <v>31</v>
      </c>
      <c r="C50" s="15">
        <f t="shared" ref="C50:G50" si="15">if(C48=0,0,(C49-C48))</f>
        <v>0</v>
      </c>
      <c r="D50" s="15">
        <f t="shared" si="15"/>
        <v>0</v>
      </c>
      <c r="E50" s="15">
        <f t="shared" si="15"/>
        <v>0</v>
      </c>
      <c r="F50" s="15">
        <f t="shared" si="15"/>
        <v>-12643.493</v>
      </c>
      <c r="G50" s="15">
        <f t="shared" si="15"/>
        <v>-735.389</v>
      </c>
    </row>
    <row r="53">
      <c r="A53" s="23"/>
      <c r="B53" s="23"/>
      <c r="C53" s="24" t="s">
        <v>34</v>
      </c>
      <c r="D53" s="24" t="s">
        <v>35</v>
      </c>
      <c r="E53" s="24" t="s">
        <v>36</v>
      </c>
      <c r="F53" s="24" t="s">
        <v>37</v>
      </c>
      <c r="G53" s="24" t="s">
        <v>38</v>
      </c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>
      <c r="B54" s="10" t="s">
        <v>9</v>
      </c>
      <c r="C54" s="9" t="s">
        <v>10</v>
      </c>
      <c r="D54" s="9" t="s">
        <v>11</v>
      </c>
      <c r="E54" s="9" t="s">
        <v>12</v>
      </c>
      <c r="F54" s="9" t="s">
        <v>13</v>
      </c>
      <c r="G54" s="9" t="s">
        <v>14</v>
      </c>
    </row>
    <row r="55">
      <c r="B55" s="10" t="s">
        <v>17</v>
      </c>
      <c r="C55" s="11">
        <f>G44+3</f>
        <v>44620</v>
      </c>
      <c r="D55" s="11">
        <f t="shared" ref="D55:G55" si="16">C55+1</f>
        <v>44621</v>
      </c>
      <c r="E55" s="11">
        <f t="shared" si="16"/>
        <v>44622</v>
      </c>
      <c r="F55" s="11">
        <f t="shared" si="16"/>
        <v>44623</v>
      </c>
      <c r="G55" s="11">
        <f t="shared" si="16"/>
        <v>44624</v>
      </c>
    </row>
    <row r="56">
      <c r="B56" s="10" t="s">
        <v>29</v>
      </c>
      <c r="C56" s="20"/>
      <c r="D56" s="20"/>
      <c r="E56" s="20"/>
      <c r="F56" s="20"/>
      <c r="G56" s="20"/>
    </row>
    <row r="57">
      <c r="B57" s="10" t="s">
        <v>30</v>
      </c>
      <c r="C57" s="21"/>
      <c r="D57" s="21"/>
      <c r="E57" s="22">
        <v>714.0</v>
      </c>
      <c r="F57" s="21"/>
      <c r="G57" s="21"/>
    </row>
    <row r="58">
      <c r="B58" s="10" t="s">
        <v>31</v>
      </c>
      <c r="C58" s="15">
        <f t="shared" ref="C58:G58" si="17">if(C56=0,0,(C57-C56))</f>
        <v>0</v>
      </c>
      <c r="D58" s="15">
        <f t="shared" si="17"/>
        <v>0</v>
      </c>
      <c r="E58" s="15">
        <f t="shared" si="17"/>
        <v>0</v>
      </c>
      <c r="F58" s="15">
        <f t="shared" si="17"/>
        <v>0</v>
      </c>
      <c r="G58" s="15">
        <f t="shared" si="17"/>
        <v>0</v>
      </c>
    </row>
    <row r="59">
      <c r="B59" s="10" t="s">
        <v>32</v>
      </c>
      <c r="C59" s="20">
        <f>F33+E37+E33</f>
        <v>22454.614</v>
      </c>
      <c r="D59" s="20">
        <f>F33+G33+H33+E37</f>
        <v>68199.04</v>
      </c>
      <c r="E59" s="20"/>
      <c r="F59" s="20"/>
      <c r="G59" s="20"/>
    </row>
    <row r="60">
      <c r="B60" s="10" t="s">
        <v>33</v>
      </c>
      <c r="C60" s="22">
        <v>34914.0</v>
      </c>
      <c r="D60" s="22">
        <v>132848.0</v>
      </c>
      <c r="E60" s="22">
        <v>41458.0</v>
      </c>
      <c r="F60" s="22">
        <v>15806.0</v>
      </c>
      <c r="G60" s="22">
        <v>8897.0</v>
      </c>
    </row>
    <row r="61">
      <c r="B61" s="10" t="s">
        <v>31</v>
      </c>
      <c r="C61" s="15">
        <f t="shared" ref="C61:G61" si="18">if(C59=0,0,(C60-C59))</f>
        <v>12459.386</v>
      </c>
      <c r="D61" s="15">
        <f t="shared" si="18"/>
        <v>64648.96</v>
      </c>
      <c r="E61" s="15">
        <f t="shared" si="18"/>
        <v>0</v>
      </c>
      <c r="F61" s="15">
        <f t="shared" si="18"/>
        <v>0</v>
      </c>
      <c r="G61" s="15">
        <f t="shared" si="18"/>
        <v>0</v>
      </c>
    </row>
    <row r="63">
      <c r="B63" s="5" t="s">
        <v>39</v>
      </c>
    </row>
    <row r="65">
      <c r="B65" s="10" t="s">
        <v>40</v>
      </c>
      <c r="C65" s="10" t="s">
        <v>41</v>
      </c>
      <c r="D65" s="10" t="s">
        <v>42</v>
      </c>
    </row>
    <row r="66">
      <c r="B66" s="5" t="s">
        <v>43</v>
      </c>
      <c r="C66" s="5" t="s">
        <v>44</v>
      </c>
    </row>
    <row r="67">
      <c r="B67" s="5" t="s">
        <v>45</v>
      </c>
      <c r="C67" s="5" t="s">
        <v>46</v>
      </c>
    </row>
    <row r="68">
      <c r="B68" s="5" t="s">
        <v>47</v>
      </c>
      <c r="C68" s="5" t="s">
        <v>46</v>
      </c>
    </row>
    <row r="69">
      <c r="B69" s="5" t="s">
        <v>48</v>
      </c>
      <c r="C69" s="5" t="s">
        <v>49</v>
      </c>
    </row>
    <row r="70">
      <c r="B70" s="5" t="s">
        <v>50</v>
      </c>
      <c r="C70" s="5" t="s">
        <v>49</v>
      </c>
    </row>
    <row r="71">
      <c r="B71" s="5" t="s">
        <v>51</v>
      </c>
      <c r="C71" s="5" t="s">
        <v>52</v>
      </c>
    </row>
    <row r="72">
      <c r="B72" s="5" t="s">
        <v>53</v>
      </c>
      <c r="C72" s="5" t="s">
        <v>52</v>
      </c>
    </row>
    <row r="73">
      <c r="B73" s="5" t="s">
        <v>54</v>
      </c>
      <c r="C73" s="5" t="s">
        <v>55</v>
      </c>
    </row>
    <row r="74">
      <c r="B74" s="5" t="s">
        <v>56</v>
      </c>
      <c r="C74" s="5" t="s">
        <v>55</v>
      </c>
    </row>
    <row r="75">
      <c r="B75" s="5" t="s">
        <v>57</v>
      </c>
      <c r="C75" s="5" t="s">
        <v>55</v>
      </c>
    </row>
    <row r="76">
      <c r="B76" s="5" t="s">
        <v>58</v>
      </c>
      <c r="C76" s="5" t="s">
        <v>55</v>
      </c>
    </row>
    <row r="77">
      <c r="B77" s="5" t="s">
        <v>59</v>
      </c>
      <c r="C77" s="5" t="s">
        <v>55</v>
      </c>
    </row>
    <row r="78">
      <c r="B78" s="5" t="s">
        <v>60</v>
      </c>
      <c r="C78" s="5" t="s">
        <v>55</v>
      </c>
    </row>
    <row r="79">
      <c r="B79" s="5" t="s">
        <v>61</v>
      </c>
      <c r="C79" s="5" t="s">
        <v>44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0.43"/>
    <col customWidth="1" min="3" max="3" width="15.86"/>
  </cols>
  <sheetData>
    <row r="2">
      <c r="A2" s="19" t="s">
        <v>62</v>
      </c>
      <c r="B2" s="2"/>
      <c r="C2" s="2"/>
      <c r="D2" s="2"/>
      <c r="E2" s="2"/>
      <c r="F2" s="2"/>
      <c r="G2" s="2"/>
      <c r="H2" s="2"/>
      <c r="I2" s="2"/>
    </row>
    <row r="4">
      <c r="B4" s="5" t="s">
        <v>63</v>
      </c>
      <c r="C4" s="25" t="s">
        <v>64</v>
      </c>
      <c r="E4" s="9"/>
    </row>
    <row r="5">
      <c r="B5" s="5" t="s">
        <v>65</v>
      </c>
      <c r="C5" s="26">
        <f>TODAY()</f>
        <v>44636</v>
      </c>
    </row>
    <row r="7" ht="32.25" customHeight="1">
      <c r="A7" s="5"/>
      <c r="B7" s="27" t="s">
        <v>40</v>
      </c>
      <c r="C7" s="27" t="s">
        <v>66</v>
      </c>
      <c r="D7" s="27" t="s">
        <v>67</v>
      </c>
      <c r="E7" s="27" t="s">
        <v>68</v>
      </c>
      <c r="F7" s="28" t="s">
        <v>69</v>
      </c>
      <c r="G7" s="29" t="s">
        <v>41</v>
      </c>
      <c r="H7" s="29" t="s">
        <v>70</v>
      </c>
    </row>
    <row r="8">
      <c r="A8" s="5"/>
      <c r="B8" s="5" t="s">
        <v>53</v>
      </c>
      <c r="C8" s="30">
        <f>F38-7</f>
        <v>44630</v>
      </c>
      <c r="D8" s="31">
        <f t="array" ref="D8">SUM(IF((INT(Shopify_Raw_Data!$A$2:$A940)=$C8)*((Shopify_Raw_Data!$A$2:$A940-INT(Shopify_Raw_Data!$A$2:$A940))&gt;=$E8)*((Shopify_Raw_Data!$A$2:$A940-INT(Shopify_Raw_Data!$A$2:$A940))&lt;$F8),Shopify_Raw_Data!$B$2:$B940,0))</f>
        <v>168248.89</v>
      </c>
      <c r="E8" s="32">
        <v>0.0</v>
      </c>
      <c r="F8" s="32">
        <v>0.75</v>
      </c>
      <c r="G8" s="9" t="s">
        <v>52</v>
      </c>
      <c r="H8" s="30">
        <f>C8+4</f>
        <v>44634</v>
      </c>
    </row>
    <row r="9">
      <c r="A9" s="5"/>
      <c r="B9" s="5" t="s">
        <v>54</v>
      </c>
      <c r="C9" s="30">
        <f>F38-7</f>
        <v>44630</v>
      </c>
      <c r="D9" s="31">
        <f t="array" ref="D9">SUM(IF((INT(Shopify_Raw_Data!$A$2:$A940)=$C9)*((Shopify_Raw_Data!$A$2:$A940-INT(Shopify_Raw_Data!$A$2:$A940))&gt;=$E9)*((Shopify_Raw_Data!$A$2:$A940-INT(Shopify_Raw_Data!$A$2:$A940))&lt;$F9),Shopify_Raw_Data!$B$2:$B940,0))</f>
        <v>26581.04</v>
      </c>
      <c r="E9" s="32">
        <v>0.75</v>
      </c>
      <c r="F9" s="32">
        <v>1.0</v>
      </c>
      <c r="G9" s="9" t="s">
        <v>55</v>
      </c>
      <c r="H9" s="30">
        <f>C9+5</f>
        <v>44635</v>
      </c>
    </row>
    <row r="10">
      <c r="A10" s="5"/>
      <c r="B10" s="5" t="s">
        <v>56</v>
      </c>
      <c r="C10" s="30">
        <f>G38-7</f>
        <v>44631</v>
      </c>
      <c r="D10" s="31">
        <f t="array" ref="D10">SUM(IF((INT(Shopify_Raw_Data!$A$2:$A940)=$C10)*((Shopify_Raw_Data!$A$2:$A940-INT(Shopify_Raw_Data!$A$2:$A940))&gt;=$E10)*((Shopify_Raw_Data!$A$2:$A940-INT(Shopify_Raw_Data!$A$2:$A940))&lt;$F10),Shopify_Raw_Data!$B$2:$B940,0))</f>
        <v>77317.38</v>
      </c>
      <c r="E10" s="32">
        <v>0.0</v>
      </c>
      <c r="F10" s="32">
        <v>0.75</v>
      </c>
      <c r="G10" s="9" t="s">
        <v>55</v>
      </c>
      <c r="H10" s="30">
        <f t="shared" ref="H10:H11" si="1">C10+4</f>
        <v>44635</v>
      </c>
    </row>
    <row r="11">
      <c r="A11" s="5"/>
      <c r="B11" s="5" t="s">
        <v>57</v>
      </c>
      <c r="C11" s="30">
        <f>G38-7</f>
        <v>44631</v>
      </c>
      <c r="D11" s="31">
        <f t="array" ref="D11">SUM(IF((INT(Shopify_Raw_Data!$A$2:$A940)=$C11)*((Shopify_Raw_Data!$A$2:$A940-INT(Shopify_Raw_Data!$A$2:$A940))&gt;=$E11)*((Shopify_Raw_Data!$A$2:$A940-INT(Shopify_Raw_Data!$A$2:$A940))&lt;$F11),Shopify_Raw_Data!$B$2:$B940,0))</f>
        <v>15357.11</v>
      </c>
      <c r="E11" s="32">
        <v>0.75</v>
      </c>
      <c r="F11" s="32">
        <v>1.0</v>
      </c>
      <c r="G11" s="9" t="s">
        <v>55</v>
      </c>
      <c r="H11" s="30">
        <f t="shared" si="1"/>
        <v>44635</v>
      </c>
    </row>
    <row r="12">
      <c r="A12" s="5"/>
      <c r="B12" s="5" t="s">
        <v>58</v>
      </c>
      <c r="C12" s="30">
        <f>H38-7</f>
        <v>44632</v>
      </c>
      <c r="D12" s="31">
        <f t="array" ref="D12">SUM(IF((INT(Shopify_Raw_Data!$A$2:$A940)=$C12)*((Shopify_Raw_Data!$A$2:$A940-INT(Shopify_Raw_Data!$A$2:$A940))&gt;=$E12)*((Shopify_Raw_Data!$A$2:$A940-INT(Shopify_Raw_Data!$A$2:$A940))&lt;$F12),Shopify_Raw_Data!$B$2:$B940,0))</f>
        <v>53608.01</v>
      </c>
      <c r="E12" s="32">
        <v>0.0</v>
      </c>
      <c r="F12" s="32">
        <v>0.75</v>
      </c>
      <c r="G12" s="9" t="s">
        <v>55</v>
      </c>
      <c r="H12" s="30">
        <f t="shared" ref="H12:H13" si="2">C12+3</f>
        <v>44635</v>
      </c>
    </row>
    <row r="13">
      <c r="A13" s="5"/>
      <c r="B13" s="5" t="s">
        <v>59</v>
      </c>
      <c r="C13" s="30">
        <f>H38-7</f>
        <v>44632</v>
      </c>
      <c r="D13" s="31">
        <f t="array" ref="D13">SUM(IF((INT(Shopify_Raw_Data!$A$2:$A940)=$C13)*((Shopify_Raw_Data!$A$2:$A940-INT(Shopify_Raw_Data!$A$2:$A940))&gt;=$E13)*((Shopify_Raw_Data!$A$2:$A940-INT(Shopify_Raw_Data!$A$2:$A940))&lt;$F13),Shopify_Raw_Data!$B$2:$B940,0))</f>
        <v>7799.46</v>
      </c>
      <c r="E13" s="32">
        <v>0.75</v>
      </c>
      <c r="F13" s="32">
        <v>1.0</v>
      </c>
      <c r="G13" s="9" t="s">
        <v>55</v>
      </c>
      <c r="H13" s="30">
        <f t="shared" si="2"/>
        <v>44635</v>
      </c>
    </row>
    <row r="14">
      <c r="A14" s="5"/>
      <c r="B14" s="5" t="s">
        <v>60</v>
      </c>
      <c r="C14" s="30">
        <f>I38-7</f>
        <v>44633</v>
      </c>
      <c r="D14" s="31">
        <f t="array" ref="D14">SUM(IF((INT(Shopify_Raw_Data!$A$2:$A940)=$C14)*((Shopify_Raw_Data!$A$2:$A940-INT(Shopify_Raw_Data!$A$2:$A940))&gt;=$E14)*((Shopify_Raw_Data!$A$2:$A940-INT(Shopify_Raw_Data!$A$2:$A940))&lt;$F14),Shopify_Raw_Data!$B$2:$B940,0))</f>
        <v>39156.2</v>
      </c>
      <c r="E14" s="32">
        <v>0.0</v>
      </c>
      <c r="F14" s="32">
        <v>0.75</v>
      </c>
      <c r="G14" s="9" t="s">
        <v>55</v>
      </c>
      <c r="H14" s="30">
        <f>C14+2</f>
        <v>44635</v>
      </c>
    </row>
    <row r="15">
      <c r="A15" s="5"/>
      <c r="B15" s="5" t="s">
        <v>61</v>
      </c>
      <c r="C15" s="30">
        <f>I38-7</f>
        <v>44633</v>
      </c>
      <c r="D15" s="31">
        <f t="array" ref="D15">SUM(IF((INT(Shopify_Raw_Data!$A$2:$A940)=$C15)*((Shopify_Raw_Data!$A$2:$A940-INT(Shopify_Raw_Data!$A$2:$A940))&gt;=$E15)*((Shopify_Raw_Data!$A$2:$A940-INT(Shopify_Raw_Data!$A$2:$A940))&lt;$F15),Shopify_Raw_Data!$B$2:$B940,0))</f>
        <v>17050</v>
      </c>
      <c r="E15" s="32">
        <v>0.75</v>
      </c>
      <c r="F15" s="32">
        <v>1.0</v>
      </c>
      <c r="G15" s="9" t="s">
        <v>44</v>
      </c>
      <c r="H15" s="30">
        <f>C15+3</f>
        <v>44636</v>
      </c>
    </row>
    <row r="16">
      <c r="A16" s="5"/>
      <c r="B16" s="5" t="s">
        <v>43</v>
      </c>
      <c r="C16" s="30">
        <f>C43-7</f>
        <v>44634</v>
      </c>
      <c r="D16" s="31">
        <f t="array" ref="D16">SUM(IF((INT(Shopify_Raw_Data!$A$2:$A940)=$C16)*((Shopify_Raw_Data!$A$2:$A940-INT(Shopify_Raw_Data!$A$2:$A940))&gt;=$E16)*((Shopify_Raw_Data!$A$2:$A940-INT(Shopify_Raw_Data!$A$2:$A940))&lt;$F16),Shopify_Raw_Data!$B$2:$B940,0))</f>
        <v>38105.83</v>
      </c>
      <c r="E16" s="32">
        <v>0.0</v>
      </c>
      <c r="F16" s="32">
        <v>0.75</v>
      </c>
      <c r="G16" s="9" t="s">
        <v>44</v>
      </c>
      <c r="H16" s="30">
        <f>C16+2</f>
        <v>44636</v>
      </c>
    </row>
    <row r="17">
      <c r="B17" s="5" t="s">
        <v>45</v>
      </c>
      <c r="C17" s="30">
        <f>C43-7</f>
        <v>44634</v>
      </c>
      <c r="D17" s="31">
        <f t="array" ref="D17">SUM(IF((INT(Shopify_Raw_Data!$A$2:$A940)=$C17)*((Shopify_Raw_Data!$A$2:$A940-INT(Shopify_Raw_Data!$A$2:$A940))&gt;=$E17)*((Shopify_Raw_Data!$A$2:$A940-INT(Shopify_Raw_Data!$A$2:$A940))&lt;$F17),Shopify_Raw_Data!$B$2:$B940,0))</f>
        <v>5743.48</v>
      </c>
      <c r="E17" s="32">
        <v>0.75</v>
      </c>
      <c r="F17" s="32">
        <v>1.0</v>
      </c>
      <c r="G17" s="9" t="s">
        <v>46</v>
      </c>
      <c r="H17" s="30">
        <f>C17+3</f>
        <v>44637</v>
      </c>
    </row>
    <row r="18">
      <c r="B18" s="5" t="s">
        <v>47</v>
      </c>
      <c r="C18" s="30">
        <f>D43-7</f>
        <v>44635</v>
      </c>
      <c r="D18" s="31">
        <f t="array" ref="D18">SUM(IF((INT(Shopify_Raw_Data!$A$2:$A940)=$C18)*((Shopify_Raw_Data!$A$2:$A940-INT(Shopify_Raw_Data!$A$2:$A940))&gt;=$E18)*((Shopify_Raw_Data!$A$2:$A940-INT(Shopify_Raw_Data!$A$2:$A940))&lt;$F18),Shopify_Raw_Data!$B$2:$B940,0))</f>
        <v>26027.35</v>
      </c>
      <c r="E18" s="32">
        <v>0.0</v>
      </c>
      <c r="F18" s="32">
        <v>0.75</v>
      </c>
      <c r="G18" s="9" t="s">
        <v>46</v>
      </c>
      <c r="H18" s="30">
        <f>C18+2</f>
        <v>44637</v>
      </c>
    </row>
    <row r="19">
      <c r="B19" s="5" t="s">
        <v>48</v>
      </c>
      <c r="C19" s="30">
        <f>D43-7</f>
        <v>44635</v>
      </c>
      <c r="D19" s="31">
        <f t="array" ref="D19">SUM(IF((INT(Shopify_Raw_Data!$A$2:$A940)=$C19)*((Shopify_Raw_Data!$A$2:$A940-INT(Shopify_Raw_Data!$A$2:$A940))&gt;=$E19)*((Shopify_Raw_Data!$A$2:$A940-INT(Shopify_Raw_Data!$A$2:$A940))&lt;$F19),Shopify_Raw_Data!$B$2:$B940,0))</f>
        <v>10259.39</v>
      </c>
      <c r="E19" s="32">
        <v>0.75</v>
      </c>
      <c r="F19" s="32">
        <v>1.0</v>
      </c>
      <c r="G19" s="9" t="s">
        <v>49</v>
      </c>
      <c r="H19" s="30">
        <f>C19+3</f>
        <v>44638</v>
      </c>
    </row>
    <row r="20">
      <c r="B20" s="5" t="s">
        <v>50</v>
      </c>
      <c r="C20" s="30">
        <f>E43-7</f>
        <v>44636</v>
      </c>
      <c r="D20" s="31">
        <f t="array" ref="D20">SUM(IF((INT(Shopify_Raw_Data!$A$2:$A940)=$C20)*((Shopify_Raw_Data!$A$2:$A940-INT(Shopify_Raw_Data!$A$2:$A940))&gt;=$E20)*((Shopify_Raw_Data!$A$2:$A940-INT(Shopify_Raw_Data!$A$2:$A940))&lt;$F20),Shopify_Raw_Data!$B$2:$B940,0))</f>
        <v>0</v>
      </c>
      <c r="E20" s="32">
        <v>0.0</v>
      </c>
      <c r="F20" s="32">
        <v>0.75</v>
      </c>
      <c r="G20" s="9" t="s">
        <v>49</v>
      </c>
      <c r="H20" s="30">
        <f>C20+2</f>
        <v>44638</v>
      </c>
    </row>
    <row r="21">
      <c r="B21" s="5" t="s">
        <v>51</v>
      </c>
      <c r="C21" s="30">
        <f>E43-7</f>
        <v>44636</v>
      </c>
      <c r="D21" s="31">
        <f t="array" ref="D21">SUM(IF((INT(Shopify_Raw_Data!$A$2:$A940)=$C21)*((Shopify_Raw_Data!$A$2:$A940-INT(Shopify_Raw_Data!$A$2:$A940))&gt;=$E21)*((Shopify_Raw_Data!$A$2:$A940-INT(Shopify_Raw_Data!$A$2:$A940))&lt;$F21),Shopify_Raw_Data!$B$2:$B940,0))</f>
        <v>0</v>
      </c>
      <c r="E21" s="32">
        <v>0.75</v>
      </c>
      <c r="F21" s="32">
        <v>1.0</v>
      </c>
      <c r="G21" s="9" t="s">
        <v>52</v>
      </c>
      <c r="H21" s="30">
        <f>C21+5</f>
        <v>44641</v>
      </c>
    </row>
    <row r="22">
      <c r="B22" s="5" t="s">
        <v>53</v>
      </c>
      <c r="C22" s="30">
        <f>F43-7</f>
        <v>44637</v>
      </c>
      <c r="D22" s="31">
        <f t="array" ref="D22">SUM(IF((INT(Shopify_Raw_Data!$A$2:$A940)=$C22)*((Shopify_Raw_Data!$A$2:$A940-INT(Shopify_Raw_Data!$A$2:$A940))&gt;=$E22)*((Shopify_Raw_Data!$A$2:$A940-INT(Shopify_Raw_Data!$A$2:$A940))&lt;$F22),Shopify_Raw_Data!$B$2:$B940,0))</f>
        <v>0</v>
      </c>
      <c r="E22" s="32">
        <v>0.0</v>
      </c>
      <c r="F22" s="32">
        <v>0.75</v>
      </c>
      <c r="G22" s="9" t="s">
        <v>52</v>
      </c>
      <c r="H22" s="30">
        <f>C22+4</f>
        <v>44641</v>
      </c>
    </row>
    <row r="23">
      <c r="B23" s="5" t="s">
        <v>54</v>
      </c>
      <c r="C23" s="30">
        <f>F43-7</f>
        <v>44637</v>
      </c>
      <c r="D23" s="31">
        <f t="array" ref="D23">SUM(IF((INT(Shopify_Raw_Data!$A$2:$A940)=$C23)*((Shopify_Raw_Data!$A$2:$A940-INT(Shopify_Raw_Data!$A$2:$A940))&gt;=$E23)*((Shopify_Raw_Data!$A$2:$A940-INT(Shopify_Raw_Data!$A$2:$A940))&lt;$F23),Shopify_Raw_Data!$B$2:$B940,0))</f>
        <v>0</v>
      </c>
      <c r="E23" s="32">
        <v>0.75</v>
      </c>
      <c r="F23" s="32">
        <v>1.0</v>
      </c>
      <c r="G23" s="9" t="s">
        <v>55</v>
      </c>
      <c r="H23" s="30">
        <f>C23+5</f>
        <v>44642</v>
      </c>
    </row>
    <row r="24">
      <c r="B24" s="5" t="s">
        <v>56</v>
      </c>
      <c r="C24" s="30">
        <f>G43-7</f>
        <v>44638</v>
      </c>
      <c r="D24" s="31">
        <f t="array" ref="D24">SUM(IF((INT(Shopify_Raw_Data!$A$2:$A940)=$C24)*((Shopify_Raw_Data!$A$2:$A940-INT(Shopify_Raw_Data!$A$2:$A940))&gt;=$E24)*((Shopify_Raw_Data!$A$2:$A940-INT(Shopify_Raw_Data!$A$2:$A940))&lt;$F24),Shopify_Raw_Data!$B$2:$B940,0))</f>
        <v>0</v>
      </c>
      <c r="E24" s="32">
        <v>0.0</v>
      </c>
      <c r="F24" s="32">
        <v>0.75</v>
      </c>
      <c r="G24" s="9" t="s">
        <v>55</v>
      </c>
      <c r="H24" s="30">
        <f t="shared" ref="H24:H25" si="3">C24+4</f>
        <v>44642</v>
      </c>
    </row>
    <row r="25">
      <c r="B25" s="5" t="s">
        <v>57</v>
      </c>
      <c r="C25" s="30">
        <f>G43-7</f>
        <v>44638</v>
      </c>
      <c r="D25" s="31">
        <f t="array" ref="D25">SUM(IF((INT(Shopify_Raw_Data!$A$2:$A940)=$C25)*((Shopify_Raw_Data!$A$2:$A940-INT(Shopify_Raw_Data!$A$2:$A940))&gt;=$E25)*((Shopify_Raw_Data!$A$2:$A940-INT(Shopify_Raw_Data!$A$2:$A940))&lt;$F25),Shopify_Raw_Data!$B$2:$B940,0))</f>
        <v>0</v>
      </c>
      <c r="E25" s="32">
        <v>0.75</v>
      </c>
      <c r="F25" s="32">
        <v>1.0</v>
      </c>
      <c r="G25" s="9" t="s">
        <v>55</v>
      </c>
      <c r="H25" s="30">
        <f t="shared" si="3"/>
        <v>44642</v>
      </c>
    </row>
    <row r="26">
      <c r="B26" s="5" t="s">
        <v>58</v>
      </c>
      <c r="C26" s="30">
        <f>H43-7</f>
        <v>44639</v>
      </c>
      <c r="D26" s="31">
        <f t="array" ref="D26">SUM(IF((INT(Shopify_Raw_Data!$A$2:$A940)=$C26)*((Shopify_Raw_Data!$A$2:$A940-INT(Shopify_Raw_Data!$A$2:$A940))&gt;=$E26)*((Shopify_Raw_Data!$A$2:$A940-INT(Shopify_Raw_Data!$A$2:$A940))&lt;$F26),Shopify_Raw_Data!$B$2:$B940,0))</f>
        <v>0</v>
      </c>
      <c r="E26" s="32">
        <v>0.0</v>
      </c>
      <c r="F26" s="32">
        <v>0.75</v>
      </c>
      <c r="G26" s="9" t="s">
        <v>55</v>
      </c>
      <c r="H26" s="30">
        <f t="shared" ref="H26:H27" si="4">C26+3</f>
        <v>44642</v>
      </c>
    </row>
    <row r="27">
      <c r="B27" s="5" t="s">
        <v>59</v>
      </c>
      <c r="C27" s="30">
        <f>H43-7</f>
        <v>44639</v>
      </c>
      <c r="D27" s="31">
        <f t="array" ref="D27">SUM(IF((INT(Shopify_Raw_Data!$A$2:$A940)=$C27)*((Shopify_Raw_Data!$A$2:$A940-INT(Shopify_Raw_Data!$A$2:$A940))&gt;=$E27)*((Shopify_Raw_Data!$A$2:$A940-INT(Shopify_Raw_Data!$A$2:$A940))&lt;$F27),Shopify_Raw_Data!$B$2:$B940,0))</f>
        <v>0</v>
      </c>
      <c r="E27" s="32">
        <v>0.75</v>
      </c>
      <c r="F27" s="32">
        <v>1.0</v>
      </c>
      <c r="G27" s="9" t="s">
        <v>55</v>
      </c>
      <c r="H27" s="30">
        <f t="shared" si="4"/>
        <v>44642</v>
      </c>
    </row>
    <row r="28">
      <c r="B28" s="5" t="s">
        <v>60</v>
      </c>
      <c r="C28" s="30">
        <f>I43-7</f>
        <v>44640</v>
      </c>
      <c r="D28" s="31">
        <f t="array" ref="D28">SUM(IF((INT(Shopify_Raw_Data!$A$2:$A940)=$C28)*((Shopify_Raw_Data!$A$2:$A940-INT(Shopify_Raw_Data!$A$2:$A940))&gt;=$E28)*((Shopify_Raw_Data!$A$2:$A940-INT(Shopify_Raw_Data!$A$2:$A940))&lt;$F28),Shopify_Raw_Data!$B$2:$B940,0))</f>
        <v>0</v>
      </c>
      <c r="E28" s="32">
        <v>0.0</v>
      </c>
      <c r="F28" s="32">
        <v>0.75</v>
      </c>
      <c r="G28" s="9" t="s">
        <v>55</v>
      </c>
      <c r="H28" s="30">
        <f>C28+2</f>
        <v>44642</v>
      </c>
    </row>
    <row r="29">
      <c r="B29" s="5" t="s">
        <v>61</v>
      </c>
      <c r="C29" s="30">
        <f>I43-7</f>
        <v>44640</v>
      </c>
      <c r="D29" s="31">
        <f t="array" ref="D29">SUM(IF((INT(Shopify_Raw_Data!$A$2:$A940)=$C29)*((Shopify_Raw_Data!$A$2:$A940-INT(Shopify_Raw_Data!$A$2:$A940))&gt;=$E29)*((Shopify_Raw_Data!$A$2:$A940-INT(Shopify_Raw_Data!$A$2:$A940))&lt;$F29),Shopify_Raw_Data!$B$2:$B940,0))</f>
        <v>0</v>
      </c>
      <c r="E29" s="32">
        <v>0.75</v>
      </c>
      <c r="F29" s="32">
        <v>1.0</v>
      </c>
      <c r="G29" s="9" t="s">
        <v>44</v>
      </c>
      <c r="H29" s="30">
        <f>C29+3</f>
        <v>44643</v>
      </c>
    </row>
    <row r="31">
      <c r="C31" s="33"/>
      <c r="D31" s="33"/>
      <c r="E31" s="33"/>
      <c r="F31" s="33"/>
      <c r="G31" s="33"/>
      <c r="H31" s="33"/>
      <c r="I31" s="33"/>
    </row>
    <row r="32">
      <c r="A32" s="19" t="s">
        <v>71</v>
      </c>
      <c r="B32" s="2"/>
      <c r="C32" s="2"/>
      <c r="D32" s="2"/>
      <c r="E32" s="2"/>
      <c r="F32" s="2"/>
      <c r="G32" s="2"/>
      <c r="H32" s="2"/>
      <c r="I32" s="2"/>
    </row>
    <row r="33">
      <c r="C33" s="34"/>
      <c r="D33" s="34"/>
      <c r="E33" s="34"/>
      <c r="F33" s="34"/>
      <c r="G33" s="34"/>
      <c r="H33" s="34"/>
      <c r="I33" s="34"/>
    </row>
    <row r="34">
      <c r="B34" s="5" t="s">
        <v>72</v>
      </c>
      <c r="C34" s="35"/>
      <c r="D34" s="35"/>
      <c r="E34" s="35"/>
      <c r="F34" s="35"/>
      <c r="G34" s="35"/>
      <c r="H34" s="35"/>
      <c r="I34" s="35"/>
    </row>
    <row r="35">
      <c r="C35" s="34"/>
      <c r="D35" s="34"/>
      <c r="E35" s="34"/>
      <c r="F35" s="34"/>
      <c r="G35" s="34"/>
      <c r="H35" s="34"/>
      <c r="I35" s="34"/>
    </row>
    <row r="36">
      <c r="C36" s="36" t="s">
        <v>73</v>
      </c>
    </row>
    <row r="37">
      <c r="B37" s="10" t="s">
        <v>9</v>
      </c>
      <c r="C37" s="37" t="s">
        <v>10</v>
      </c>
      <c r="D37" s="9" t="s">
        <v>11</v>
      </c>
      <c r="E37" s="37" t="s">
        <v>12</v>
      </c>
      <c r="F37" s="9" t="s">
        <v>13</v>
      </c>
      <c r="G37" s="37" t="s">
        <v>14</v>
      </c>
      <c r="H37" s="9" t="s">
        <v>15</v>
      </c>
      <c r="I37" s="37" t="s">
        <v>16</v>
      </c>
    </row>
    <row r="38">
      <c r="B38" s="10" t="s">
        <v>17</v>
      </c>
      <c r="C38" s="38">
        <f t="shared" ref="C38:I38" si="5">$C$5+columns($C38:C38)-if(weekday($C$5)=1,7,weekday($C$5)-1)</f>
        <v>44634</v>
      </c>
      <c r="D38" s="39">
        <f t="shared" si="5"/>
        <v>44635</v>
      </c>
      <c r="E38" s="38">
        <f t="shared" si="5"/>
        <v>44636</v>
      </c>
      <c r="F38" s="39">
        <f t="shared" si="5"/>
        <v>44637</v>
      </c>
      <c r="G38" s="38">
        <f t="shared" si="5"/>
        <v>44638</v>
      </c>
      <c r="H38" s="39">
        <f t="shared" si="5"/>
        <v>44639</v>
      </c>
      <c r="I38" s="38">
        <f t="shared" si="5"/>
        <v>44640</v>
      </c>
    </row>
    <row r="39">
      <c r="B39" s="10" t="s">
        <v>74</v>
      </c>
      <c r="C39" s="40">
        <f t="shared" ref="C39:I39" si="6">SUMIF($C$8:$C$29,C38,$D$8:$D$29)</f>
        <v>43849.31</v>
      </c>
      <c r="D39" s="41">
        <f t="shared" si="6"/>
        <v>36286.74</v>
      </c>
      <c r="E39" s="42">
        <f t="shared" si="6"/>
        <v>0</v>
      </c>
      <c r="F39" s="41">
        <f t="shared" si="6"/>
        <v>0</v>
      </c>
      <c r="G39" s="42">
        <f t="shared" si="6"/>
        <v>0</v>
      </c>
      <c r="H39" s="41">
        <f t="shared" si="6"/>
        <v>0</v>
      </c>
      <c r="I39" s="43">
        <f t="shared" si="6"/>
        <v>0</v>
      </c>
    </row>
    <row r="41">
      <c r="B41" s="10"/>
      <c r="C41" s="36" t="s">
        <v>75</v>
      </c>
    </row>
    <row r="42">
      <c r="B42" s="10" t="s">
        <v>9</v>
      </c>
      <c r="C42" s="37" t="s">
        <v>10</v>
      </c>
      <c r="D42" s="9" t="s">
        <v>11</v>
      </c>
      <c r="E42" s="37" t="s">
        <v>12</v>
      </c>
      <c r="F42" s="9" t="s">
        <v>13</v>
      </c>
      <c r="G42" s="37" t="s">
        <v>14</v>
      </c>
      <c r="H42" s="9" t="s">
        <v>15</v>
      </c>
      <c r="I42" s="37" t="s">
        <v>16</v>
      </c>
    </row>
    <row r="43">
      <c r="B43" s="10" t="s">
        <v>17</v>
      </c>
      <c r="C43" s="44">
        <f>C38+7</f>
        <v>44641</v>
      </c>
      <c r="D43" s="45">
        <f t="shared" ref="D43:I43" si="7">C43+1</f>
        <v>44642</v>
      </c>
      <c r="E43" s="44">
        <f t="shared" si="7"/>
        <v>44643</v>
      </c>
      <c r="F43" s="45">
        <f t="shared" si="7"/>
        <v>44644</v>
      </c>
      <c r="G43" s="44">
        <f t="shared" si="7"/>
        <v>44645</v>
      </c>
      <c r="H43" s="45">
        <f t="shared" si="7"/>
        <v>44646</v>
      </c>
      <c r="I43" s="44">
        <f t="shared" si="7"/>
        <v>44647</v>
      </c>
    </row>
    <row r="44">
      <c r="B44" s="10" t="s">
        <v>74</v>
      </c>
      <c r="C44" s="40">
        <f t="shared" ref="C44:I44" si="8">SUMIF($C$8:$C$29,C43,$D$8:$D$29)</f>
        <v>0</v>
      </c>
      <c r="D44" s="41">
        <f t="shared" si="8"/>
        <v>0</v>
      </c>
      <c r="E44" s="42">
        <f t="shared" si="8"/>
        <v>0</v>
      </c>
      <c r="F44" s="41">
        <f t="shared" si="8"/>
        <v>0</v>
      </c>
      <c r="G44" s="42">
        <f t="shared" si="8"/>
        <v>0</v>
      </c>
      <c r="H44" s="41">
        <f t="shared" si="8"/>
        <v>0</v>
      </c>
      <c r="I44" s="43">
        <f t="shared" si="8"/>
        <v>0</v>
      </c>
    </row>
    <row r="46">
      <c r="A46" s="19" t="s">
        <v>76</v>
      </c>
      <c r="B46" s="2"/>
      <c r="C46" s="2"/>
      <c r="D46" s="2"/>
      <c r="E46" s="2"/>
      <c r="F46" s="2"/>
      <c r="G46" s="2"/>
      <c r="H46" s="2"/>
      <c r="I46" s="2"/>
    </row>
    <row r="48">
      <c r="B48" s="5" t="s">
        <v>77</v>
      </c>
    </row>
    <row r="50">
      <c r="C50" s="36" t="s">
        <v>73</v>
      </c>
    </row>
    <row r="51">
      <c r="B51" s="10" t="s">
        <v>9</v>
      </c>
      <c r="C51" s="37" t="s">
        <v>10</v>
      </c>
      <c r="D51" s="9" t="s">
        <v>11</v>
      </c>
      <c r="E51" s="37" t="s">
        <v>12</v>
      </c>
      <c r="F51" s="9" t="s">
        <v>13</v>
      </c>
      <c r="G51" s="37" t="s">
        <v>14</v>
      </c>
      <c r="H51" s="9" t="s">
        <v>15</v>
      </c>
      <c r="I51" s="37" t="s">
        <v>16</v>
      </c>
    </row>
    <row r="52">
      <c r="B52" s="10" t="s">
        <v>17</v>
      </c>
      <c r="C52" s="38">
        <f t="shared" ref="C52:I52" si="9">$C$5+columns($C52:C52)-if(weekday($C$5)=1,7,weekday($C$5)-1)</f>
        <v>44634</v>
      </c>
      <c r="D52" s="39">
        <f t="shared" si="9"/>
        <v>44635</v>
      </c>
      <c r="E52" s="38">
        <f t="shared" si="9"/>
        <v>44636</v>
      </c>
      <c r="F52" s="39">
        <f t="shared" si="9"/>
        <v>44637</v>
      </c>
      <c r="G52" s="38">
        <f t="shared" si="9"/>
        <v>44638</v>
      </c>
      <c r="H52" s="39">
        <f t="shared" si="9"/>
        <v>44639</v>
      </c>
      <c r="I52" s="38">
        <f t="shared" si="9"/>
        <v>44640</v>
      </c>
    </row>
    <row r="53">
      <c r="B53" s="10" t="s">
        <v>74</v>
      </c>
      <c r="C53" s="46">
        <f t="shared" ref="C53:I53" si="10">SUMIF($H$8:$H$29,C52,$D$8:$D$29)</f>
        <v>168248.89</v>
      </c>
      <c r="D53" s="47">
        <f t="shared" si="10"/>
        <v>219819.2</v>
      </c>
      <c r="E53" s="46">
        <f t="shared" si="10"/>
        <v>55155.83</v>
      </c>
      <c r="F53" s="47">
        <f t="shared" si="10"/>
        <v>31770.83</v>
      </c>
      <c r="G53" s="46">
        <f t="shared" si="10"/>
        <v>10259.39</v>
      </c>
      <c r="H53" s="47">
        <f t="shared" si="10"/>
        <v>0</v>
      </c>
      <c r="I53" s="46">
        <f t="shared" si="10"/>
        <v>0</v>
      </c>
    </row>
    <row r="55">
      <c r="B55" s="10"/>
      <c r="C55" s="36" t="s">
        <v>75</v>
      </c>
    </row>
    <row r="56">
      <c r="B56" s="10" t="s">
        <v>9</v>
      </c>
      <c r="C56" s="37" t="s">
        <v>10</v>
      </c>
      <c r="D56" s="9" t="s">
        <v>11</v>
      </c>
      <c r="E56" s="37" t="s">
        <v>12</v>
      </c>
      <c r="F56" s="9" t="s">
        <v>13</v>
      </c>
      <c r="G56" s="37" t="s">
        <v>14</v>
      </c>
      <c r="H56" s="9" t="s">
        <v>15</v>
      </c>
      <c r="I56" s="37" t="s">
        <v>16</v>
      </c>
    </row>
    <row r="57">
      <c r="B57" s="10" t="s">
        <v>17</v>
      </c>
      <c r="C57" s="44">
        <f>C52+7</f>
        <v>44641</v>
      </c>
      <c r="D57" s="45">
        <f t="shared" ref="D57:I57" si="11">C57+1</f>
        <v>44642</v>
      </c>
      <c r="E57" s="44">
        <f t="shared" si="11"/>
        <v>44643</v>
      </c>
      <c r="F57" s="45">
        <f t="shared" si="11"/>
        <v>44644</v>
      </c>
      <c r="G57" s="44">
        <f t="shared" si="11"/>
        <v>44645</v>
      </c>
      <c r="H57" s="45">
        <f t="shared" si="11"/>
        <v>44646</v>
      </c>
      <c r="I57" s="44">
        <f t="shared" si="11"/>
        <v>44647</v>
      </c>
    </row>
    <row r="58">
      <c r="B58" s="10" t="s">
        <v>74</v>
      </c>
      <c r="C58" s="46">
        <f t="shared" ref="C58:I58" si="12">SUMIF($H$8:$H$29,C57,$D$8:$D$29)</f>
        <v>0</v>
      </c>
      <c r="D58" s="47">
        <f t="shared" si="12"/>
        <v>0</v>
      </c>
      <c r="E58" s="46">
        <f t="shared" si="12"/>
        <v>0</v>
      </c>
      <c r="F58" s="47">
        <f t="shared" si="12"/>
        <v>0</v>
      </c>
      <c r="G58" s="46">
        <f t="shared" si="12"/>
        <v>0</v>
      </c>
      <c r="H58" s="47">
        <f t="shared" si="12"/>
        <v>0</v>
      </c>
      <c r="I58" s="46">
        <f t="shared" si="12"/>
        <v>0</v>
      </c>
    </row>
    <row r="60">
      <c r="A60" s="19" t="s">
        <v>78</v>
      </c>
      <c r="B60" s="2"/>
      <c r="C60" s="2"/>
      <c r="D60" s="2"/>
      <c r="E60" s="2"/>
      <c r="F60" s="2"/>
      <c r="G60" s="2"/>
      <c r="H60" s="2"/>
      <c r="I60" s="2"/>
    </row>
    <row r="62">
      <c r="B62" s="5" t="s">
        <v>77</v>
      </c>
    </row>
    <row r="64">
      <c r="C64" s="36" t="s">
        <v>79</v>
      </c>
    </row>
    <row r="65">
      <c r="B65" s="10" t="s">
        <v>74</v>
      </c>
      <c r="C65" s="48">
        <v>168248.0</v>
      </c>
      <c r="D65" s="49">
        <v>219819.0</v>
      </c>
      <c r="E65" s="50">
        <f t="shared" ref="E65:F65" si="13">E53</f>
        <v>55155.83</v>
      </c>
      <c r="F65" s="51">
        <f t="shared" si="13"/>
        <v>31770.83</v>
      </c>
      <c r="G65" s="50">
        <v>0.0</v>
      </c>
      <c r="H65" s="51">
        <v>0.0</v>
      </c>
      <c r="I65" s="50">
        <v>0.0</v>
      </c>
    </row>
    <row r="66">
      <c r="B66" s="10" t="s">
        <v>80</v>
      </c>
      <c r="C66" s="48">
        <v>138696.0</v>
      </c>
      <c r="D66" s="49">
        <v>197450.0</v>
      </c>
      <c r="E66" s="48">
        <v>44993.0</v>
      </c>
      <c r="F66" s="51">
        <v>0.0</v>
      </c>
      <c r="G66" s="50">
        <v>0.0</v>
      </c>
      <c r="H66" s="51">
        <v>0.0</v>
      </c>
      <c r="I66" s="50">
        <v>0.0</v>
      </c>
    </row>
    <row r="67">
      <c r="B67" s="10" t="s">
        <v>81</v>
      </c>
      <c r="C67" s="52">
        <f t="shared" ref="C67:I67" si="14">if(C66=0,0,C66-C65)</f>
        <v>-29552</v>
      </c>
      <c r="D67" s="53">
        <f t="shared" si="14"/>
        <v>-22369</v>
      </c>
      <c r="E67" s="52">
        <f t="shared" si="14"/>
        <v>-10162.83</v>
      </c>
      <c r="F67" s="53">
        <f t="shared" si="14"/>
        <v>0</v>
      </c>
      <c r="G67" s="52">
        <f t="shared" si="14"/>
        <v>0</v>
      </c>
      <c r="H67" s="53">
        <f t="shared" si="14"/>
        <v>0</v>
      </c>
      <c r="I67" s="52">
        <f t="shared" si="14"/>
        <v>0</v>
      </c>
    </row>
    <row r="68">
      <c r="B68" s="10" t="s">
        <v>82</v>
      </c>
      <c r="C68" s="54">
        <f t="shared" ref="C68:I68" si="15">iferror((C67/C65)*-1,0)</f>
        <v>0.1756454757</v>
      </c>
      <c r="D68" s="55">
        <f t="shared" si="15"/>
        <v>0.1017609943</v>
      </c>
      <c r="E68" s="54">
        <f t="shared" si="15"/>
        <v>0.1842566779</v>
      </c>
      <c r="F68" s="55">
        <f t="shared" si="15"/>
        <v>0</v>
      </c>
      <c r="G68" s="54">
        <f t="shared" si="15"/>
        <v>0</v>
      </c>
      <c r="H68" s="55">
        <f t="shared" si="15"/>
        <v>0</v>
      </c>
      <c r="I68" s="54">
        <f t="shared" si="15"/>
        <v>0</v>
      </c>
    </row>
  </sheetData>
  <mergeCells count="5">
    <mergeCell ref="C36:I36"/>
    <mergeCell ref="C41:I41"/>
    <mergeCell ref="C50:I50"/>
    <mergeCell ref="C55:I55"/>
    <mergeCell ref="C64:I6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29"/>
  </cols>
  <sheetData>
    <row r="1">
      <c r="A1" s="56" t="s">
        <v>83</v>
      </c>
      <c r="B1" s="56" t="s">
        <v>84</v>
      </c>
    </row>
    <row r="2">
      <c r="A2" s="57">
        <v>44627.0</v>
      </c>
      <c r="B2" s="58">
        <v>265.5</v>
      </c>
    </row>
    <row r="3">
      <c r="A3" s="57">
        <v>44627.041666666664</v>
      </c>
      <c r="B3" s="58">
        <v>0.0</v>
      </c>
    </row>
    <row r="4">
      <c r="A4" s="57">
        <v>44627.083333333336</v>
      </c>
      <c r="B4" s="58">
        <v>0.0</v>
      </c>
    </row>
    <row r="5">
      <c r="A5" s="57">
        <v>44627.125</v>
      </c>
      <c r="B5" s="58">
        <v>0.0</v>
      </c>
    </row>
    <row r="6">
      <c r="A6" s="57">
        <v>44627.166666666664</v>
      </c>
      <c r="B6" s="58">
        <v>0.0</v>
      </c>
    </row>
    <row r="7">
      <c r="A7" s="57">
        <v>44627.208333333336</v>
      </c>
      <c r="B7" s="58">
        <v>0.0</v>
      </c>
    </row>
    <row r="8">
      <c r="A8" s="57">
        <v>44627.25</v>
      </c>
      <c r="B8" s="58">
        <v>0.0</v>
      </c>
    </row>
    <row r="9">
      <c r="A9" s="57">
        <v>44627.291666666664</v>
      </c>
      <c r="B9" s="58">
        <v>106.5</v>
      </c>
    </row>
    <row r="10">
      <c r="A10" s="57">
        <v>44627.333333333336</v>
      </c>
      <c r="B10" s="58">
        <v>350.0</v>
      </c>
    </row>
    <row r="11">
      <c r="A11" s="57">
        <v>44627.375</v>
      </c>
      <c r="B11" s="58">
        <v>1029.51</v>
      </c>
    </row>
    <row r="12">
      <c r="A12" s="57">
        <v>44627.416666666664</v>
      </c>
      <c r="B12" s="58">
        <v>1515.95</v>
      </c>
    </row>
    <row r="13">
      <c r="A13" s="57">
        <v>44627.458333333336</v>
      </c>
      <c r="B13" s="58">
        <v>1827.24</v>
      </c>
    </row>
    <row r="14">
      <c r="A14" s="57">
        <v>44627.5</v>
      </c>
      <c r="B14" s="58">
        <v>2277.04</v>
      </c>
    </row>
    <row r="15">
      <c r="A15" s="57">
        <v>44627.541666666664</v>
      </c>
      <c r="B15" s="58">
        <v>1380.29</v>
      </c>
    </row>
    <row r="16">
      <c r="A16" s="57">
        <v>44627.583333333336</v>
      </c>
      <c r="B16" s="58">
        <v>1133.41</v>
      </c>
    </row>
    <row r="17">
      <c r="A17" s="57">
        <v>44627.625</v>
      </c>
      <c r="B17" s="58">
        <v>1464.31</v>
      </c>
    </row>
    <row r="18">
      <c r="A18" s="57">
        <v>44627.666666666664</v>
      </c>
      <c r="B18" s="58">
        <v>277.9</v>
      </c>
    </row>
    <row r="19">
      <c r="A19" s="57">
        <v>44627.708333333336</v>
      </c>
      <c r="B19" s="58">
        <v>1736.18</v>
      </c>
    </row>
    <row r="20">
      <c r="A20" s="57">
        <v>44627.75</v>
      </c>
      <c r="B20" s="58">
        <v>-1629.93</v>
      </c>
    </row>
    <row r="21">
      <c r="A21" s="57">
        <v>44627.791666666664</v>
      </c>
      <c r="B21" s="58">
        <v>167.82</v>
      </c>
    </row>
    <row r="22">
      <c r="A22" s="57">
        <v>44627.833333333336</v>
      </c>
      <c r="B22" s="58">
        <v>249.82</v>
      </c>
    </row>
    <row r="23">
      <c r="A23" s="57">
        <v>44627.875</v>
      </c>
      <c r="B23" s="58">
        <v>527.36</v>
      </c>
    </row>
    <row r="24">
      <c r="A24" s="57">
        <v>44627.916666666664</v>
      </c>
      <c r="B24" s="58">
        <v>590.5</v>
      </c>
    </row>
    <row r="25">
      <c r="A25" s="57">
        <v>44627.958333333336</v>
      </c>
      <c r="B25" s="58">
        <v>206.5</v>
      </c>
    </row>
    <row r="26">
      <c r="A26" s="57">
        <v>44626.0</v>
      </c>
      <c r="B26" s="58">
        <v>0.0</v>
      </c>
    </row>
    <row r="27">
      <c r="A27" s="57">
        <v>44626.041666666664</v>
      </c>
      <c r="B27" s="58">
        <v>0.0</v>
      </c>
    </row>
    <row r="28">
      <c r="A28" s="57">
        <v>44626.083333333336</v>
      </c>
      <c r="B28" s="58">
        <v>164.25</v>
      </c>
    </row>
    <row r="29">
      <c r="A29" s="57">
        <v>44626.125</v>
      </c>
      <c r="B29" s="58">
        <v>0.0</v>
      </c>
    </row>
    <row r="30">
      <c r="A30" s="57">
        <v>44626.166666666664</v>
      </c>
      <c r="B30" s="58">
        <v>0.0</v>
      </c>
    </row>
    <row r="31">
      <c r="A31" s="57">
        <v>44626.208333333336</v>
      </c>
      <c r="B31" s="58">
        <v>0.0</v>
      </c>
    </row>
    <row r="32">
      <c r="A32" s="57">
        <v>44626.25</v>
      </c>
      <c r="B32" s="58">
        <v>55.5</v>
      </c>
    </row>
    <row r="33">
      <c r="A33" s="57">
        <v>44626.291666666664</v>
      </c>
      <c r="B33" s="58">
        <v>661.9</v>
      </c>
    </row>
    <row r="34">
      <c r="A34" s="57">
        <v>44626.333333333336</v>
      </c>
      <c r="B34" s="58">
        <v>615.01</v>
      </c>
    </row>
    <row r="35">
      <c r="A35" s="57">
        <v>44626.375</v>
      </c>
      <c r="B35" s="58">
        <v>362.81</v>
      </c>
    </row>
    <row r="36">
      <c r="A36" s="57">
        <v>44626.416666666664</v>
      </c>
      <c r="B36" s="58">
        <v>2430.88</v>
      </c>
    </row>
    <row r="37">
      <c r="A37" s="57">
        <v>44626.458333333336</v>
      </c>
      <c r="B37" s="58">
        <v>3340.75</v>
      </c>
    </row>
    <row r="38">
      <c r="A38" s="57">
        <v>44626.5</v>
      </c>
      <c r="B38" s="58">
        <v>3299.55</v>
      </c>
    </row>
    <row r="39">
      <c r="A39" s="57">
        <v>44626.541666666664</v>
      </c>
      <c r="B39" s="58">
        <v>5530.53</v>
      </c>
    </row>
    <row r="40">
      <c r="A40" s="57">
        <v>44626.583333333336</v>
      </c>
      <c r="B40" s="58">
        <v>3456.98</v>
      </c>
    </row>
    <row r="41">
      <c r="A41" s="57">
        <v>44626.625</v>
      </c>
      <c r="B41" s="58">
        <v>3156.93</v>
      </c>
    </row>
    <row r="42">
      <c r="A42" s="57">
        <v>44626.666666666664</v>
      </c>
      <c r="B42" s="58">
        <v>2377.89</v>
      </c>
    </row>
    <row r="43">
      <c r="A43" s="57">
        <v>44626.708333333336</v>
      </c>
      <c r="B43" s="58">
        <v>652.99</v>
      </c>
    </row>
    <row r="44">
      <c r="A44" s="57">
        <v>44626.75</v>
      </c>
      <c r="B44" s="58">
        <v>-700.45</v>
      </c>
    </row>
    <row r="45">
      <c r="A45" s="57">
        <v>44626.791666666664</v>
      </c>
      <c r="B45" s="58">
        <v>402.1</v>
      </c>
    </row>
    <row r="46">
      <c r="A46" s="57">
        <v>44626.833333333336</v>
      </c>
      <c r="B46" s="58">
        <v>777.05</v>
      </c>
    </row>
    <row r="47">
      <c r="A47" s="57">
        <v>44626.875</v>
      </c>
      <c r="B47" s="58">
        <v>258.7</v>
      </c>
    </row>
    <row r="48">
      <c r="A48" s="57">
        <v>44626.916666666664</v>
      </c>
      <c r="B48" s="58">
        <v>588.91</v>
      </c>
    </row>
    <row r="49">
      <c r="A49" s="57">
        <v>44626.958333333336</v>
      </c>
      <c r="B49" s="58">
        <v>549.5</v>
      </c>
    </row>
    <row r="50">
      <c r="A50" s="57">
        <v>44625.0</v>
      </c>
      <c r="B50" s="58">
        <v>306.56</v>
      </c>
    </row>
    <row r="51">
      <c r="A51" s="57">
        <v>44625.041666666664</v>
      </c>
      <c r="B51" s="58">
        <v>208.5</v>
      </c>
    </row>
    <row r="52">
      <c r="A52" s="57">
        <v>44625.083333333336</v>
      </c>
      <c r="B52" s="58">
        <v>115.0</v>
      </c>
    </row>
    <row r="53">
      <c r="A53" s="57">
        <v>44625.125</v>
      </c>
      <c r="B53" s="58">
        <v>176.0</v>
      </c>
    </row>
    <row r="54">
      <c r="A54" s="57">
        <v>44625.166666666664</v>
      </c>
      <c r="B54" s="58">
        <v>115.5</v>
      </c>
    </row>
    <row r="55">
      <c r="A55" s="57">
        <v>44625.208333333336</v>
      </c>
      <c r="B55" s="58">
        <v>0.0</v>
      </c>
    </row>
    <row r="56">
      <c r="A56" s="57">
        <v>44625.25</v>
      </c>
      <c r="B56" s="58">
        <v>193.91</v>
      </c>
    </row>
    <row r="57">
      <c r="A57" s="57">
        <v>44625.291666666664</v>
      </c>
      <c r="B57" s="58">
        <v>656.9</v>
      </c>
    </row>
    <row r="58">
      <c r="A58" s="57">
        <v>44625.333333333336</v>
      </c>
      <c r="B58" s="58">
        <v>484.7</v>
      </c>
    </row>
    <row r="59">
      <c r="A59" s="57">
        <v>44625.375</v>
      </c>
      <c r="B59" s="58">
        <v>589.8</v>
      </c>
    </row>
    <row r="60">
      <c r="A60" s="57">
        <v>44625.416666666664</v>
      </c>
      <c r="B60" s="58">
        <v>3146.58</v>
      </c>
    </row>
    <row r="61">
      <c r="A61" s="57">
        <v>44625.458333333336</v>
      </c>
      <c r="B61" s="58">
        <v>4064.6</v>
      </c>
    </row>
    <row r="62">
      <c r="A62" s="57">
        <v>44625.5</v>
      </c>
      <c r="B62" s="58">
        <v>4103.01</v>
      </c>
    </row>
    <row r="63">
      <c r="A63" s="57">
        <v>44625.541666666664</v>
      </c>
      <c r="B63" s="58">
        <v>7132.72</v>
      </c>
    </row>
    <row r="64">
      <c r="A64" s="57">
        <v>44625.583333333336</v>
      </c>
      <c r="B64" s="58">
        <v>5446.56</v>
      </c>
    </row>
    <row r="65">
      <c r="A65" s="57">
        <v>44625.625</v>
      </c>
      <c r="B65" s="58">
        <v>4445.03</v>
      </c>
    </row>
    <row r="66">
      <c r="A66" s="57">
        <v>44625.666666666664</v>
      </c>
      <c r="B66" s="58">
        <v>3764.51</v>
      </c>
    </row>
    <row r="67">
      <c r="A67" s="57">
        <v>44625.708333333336</v>
      </c>
      <c r="B67" s="58">
        <v>4627.16</v>
      </c>
    </row>
    <row r="68">
      <c r="A68" s="57">
        <v>44625.75</v>
      </c>
      <c r="B68" s="58">
        <v>1986.17</v>
      </c>
    </row>
    <row r="69">
      <c r="A69" s="57">
        <v>44625.791666666664</v>
      </c>
      <c r="B69" s="58">
        <v>-660.74</v>
      </c>
    </row>
    <row r="70">
      <c r="A70" s="57">
        <v>44625.833333333336</v>
      </c>
      <c r="B70" s="58">
        <v>767.47</v>
      </c>
    </row>
    <row r="71">
      <c r="A71" s="57">
        <v>44625.875</v>
      </c>
      <c r="B71" s="58">
        <v>514.4</v>
      </c>
    </row>
    <row r="72">
      <c r="A72" s="57">
        <v>44625.916666666664</v>
      </c>
      <c r="B72" s="58">
        <v>823.78</v>
      </c>
    </row>
    <row r="73">
      <c r="A73" s="57">
        <v>44625.958333333336</v>
      </c>
      <c r="B73" s="58">
        <v>37.5</v>
      </c>
    </row>
    <row r="74">
      <c r="A74" s="57">
        <v>44624.0</v>
      </c>
      <c r="B74" s="58">
        <v>454.5</v>
      </c>
    </row>
    <row r="75">
      <c r="A75" s="57">
        <v>44624.041666666664</v>
      </c>
      <c r="B75" s="58">
        <v>527.56</v>
      </c>
    </row>
    <row r="76">
      <c r="A76" s="57">
        <v>44624.083333333336</v>
      </c>
      <c r="B76" s="58">
        <v>69.5</v>
      </c>
    </row>
    <row r="77">
      <c r="A77" s="57">
        <v>44624.125</v>
      </c>
      <c r="B77" s="58">
        <v>0.0</v>
      </c>
    </row>
    <row r="78">
      <c r="A78" s="57">
        <v>44624.166666666664</v>
      </c>
      <c r="B78" s="58">
        <v>69.5</v>
      </c>
    </row>
    <row r="79">
      <c r="A79" s="57">
        <v>44624.208333333336</v>
      </c>
      <c r="B79" s="58">
        <v>285.0</v>
      </c>
    </row>
    <row r="80">
      <c r="A80" s="57">
        <v>44624.25</v>
      </c>
      <c r="B80" s="58">
        <v>0.0</v>
      </c>
    </row>
    <row r="81">
      <c r="A81" s="57">
        <v>44624.291666666664</v>
      </c>
      <c r="B81" s="58">
        <v>389.5</v>
      </c>
    </row>
    <row r="82">
      <c r="A82" s="57">
        <v>44624.333333333336</v>
      </c>
      <c r="B82" s="58">
        <v>552.1</v>
      </c>
    </row>
    <row r="83">
      <c r="A83" s="57">
        <v>44624.375</v>
      </c>
      <c r="B83" s="58">
        <v>436.68</v>
      </c>
    </row>
    <row r="84">
      <c r="A84" s="57">
        <v>44624.416666666664</v>
      </c>
      <c r="B84" s="58">
        <v>2355.87</v>
      </c>
    </row>
    <row r="85">
      <c r="A85" s="57">
        <v>44624.458333333336</v>
      </c>
      <c r="B85" s="58">
        <v>2951.86</v>
      </c>
    </row>
    <row r="86">
      <c r="A86" s="57">
        <v>44624.5</v>
      </c>
      <c r="B86" s="58">
        <v>3096.16</v>
      </c>
    </row>
    <row r="87">
      <c r="A87" s="57">
        <v>44624.541666666664</v>
      </c>
      <c r="B87" s="58">
        <v>5213.82</v>
      </c>
    </row>
    <row r="88">
      <c r="A88" s="57">
        <v>44624.583333333336</v>
      </c>
      <c r="B88" s="58">
        <v>4468.17</v>
      </c>
    </row>
    <row r="89">
      <c r="A89" s="57">
        <v>44624.625</v>
      </c>
      <c r="B89" s="58">
        <v>2031.0</v>
      </c>
    </row>
    <row r="90">
      <c r="A90" s="57">
        <v>44624.666666666664</v>
      </c>
      <c r="B90" s="58">
        <v>1462.72</v>
      </c>
    </row>
    <row r="91">
      <c r="A91" s="57">
        <v>44624.708333333336</v>
      </c>
      <c r="B91" s="58">
        <v>2407.79</v>
      </c>
    </row>
    <row r="92">
      <c r="A92" s="57">
        <v>44624.75</v>
      </c>
      <c r="B92" s="58">
        <v>1121.5</v>
      </c>
    </row>
    <row r="93">
      <c r="A93" s="57">
        <v>44624.791666666664</v>
      </c>
      <c r="B93" s="58">
        <v>-503.71</v>
      </c>
    </row>
    <row r="94">
      <c r="A94" s="57">
        <v>44624.833333333336</v>
      </c>
      <c r="B94" s="58">
        <v>681.63</v>
      </c>
    </row>
    <row r="95">
      <c r="A95" s="57">
        <v>44624.875</v>
      </c>
      <c r="B95" s="58">
        <v>670.58</v>
      </c>
    </row>
    <row r="96">
      <c r="A96" s="57">
        <v>44624.916666666664</v>
      </c>
      <c r="B96" s="58">
        <v>266.0</v>
      </c>
    </row>
    <row r="97">
      <c r="A97" s="57">
        <v>44624.958333333336</v>
      </c>
      <c r="B97" s="58">
        <v>494.94</v>
      </c>
    </row>
    <row r="98">
      <c r="A98" s="57">
        <v>44623.0</v>
      </c>
      <c r="B98" s="58">
        <v>0.0</v>
      </c>
    </row>
    <row r="99">
      <c r="A99" s="57">
        <v>44623.041666666664</v>
      </c>
      <c r="B99" s="58">
        <v>198.0</v>
      </c>
    </row>
    <row r="100">
      <c r="A100" s="57">
        <v>44623.083333333336</v>
      </c>
      <c r="B100" s="58">
        <v>0.0</v>
      </c>
    </row>
    <row r="101">
      <c r="A101" s="57">
        <v>44623.125</v>
      </c>
      <c r="B101" s="58">
        <v>101.5</v>
      </c>
    </row>
    <row r="102">
      <c r="A102" s="57">
        <v>44623.166666666664</v>
      </c>
      <c r="B102" s="58">
        <v>0.0</v>
      </c>
    </row>
    <row r="103">
      <c r="A103" s="57">
        <v>44623.208333333336</v>
      </c>
      <c r="B103" s="58">
        <v>83.5</v>
      </c>
    </row>
    <row r="104">
      <c r="A104" s="57">
        <v>44623.25</v>
      </c>
      <c r="B104" s="58">
        <v>137.5</v>
      </c>
    </row>
    <row r="105">
      <c r="A105" s="57">
        <v>44623.291666666664</v>
      </c>
      <c r="B105" s="58">
        <v>299.9</v>
      </c>
    </row>
    <row r="106">
      <c r="A106" s="57">
        <v>44623.333333333336</v>
      </c>
      <c r="B106" s="58">
        <v>98.21</v>
      </c>
    </row>
    <row r="107">
      <c r="A107" s="57">
        <v>44623.375</v>
      </c>
      <c r="B107" s="58">
        <v>993.76</v>
      </c>
    </row>
    <row r="108">
      <c r="A108" s="57">
        <v>44623.416666666664</v>
      </c>
      <c r="B108" s="58">
        <v>3646.64</v>
      </c>
    </row>
    <row r="109">
      <c r="A109" s="57">
        <v>44623.458333333336</v>
      </c>
      <c r="B109" s="58">
        <v>2474.55</v>
      </c>
    </row>
    <row r="110">
      <c r="A110" s="57">
        <v>44623.5</v>
      </c>
      <c r="B110" s="58">
        <v>1683.14</v>
      </c>
    </row>
    <row r="111">
      <c r="A111" s="57">
        <v>44623.541666666664</v>
      </c>
      <c r="B111" s="58">
        <v>1842.1</v>
      </c>
    </row>
    <row r="112">
      <c r="A112" s="57">
        <v>44623.583333333336</v>
      </c>
      <c r="B112" s="58">
        <v>1868.08</v>
      </c>
    </row>
    <row r="113">
      <c r="A113" s="57">
        <v>44623.625</v>
      </c>
      <c r="B113" s="58">
        <v>353.47</v>
      </c>
    </row>
    <row r="114">
      <c r="A114" s="57">
        <v>44623.666666666664</v>
      </c>
      <c r="B114" s="58">
        <v>1392.18</v>
      </c>
    </row>
    <row r="115">
      <c r="A115" s="57">
        <v>44623.708333333336</v>
      </c>
      <c r="B115" s="58">
        <v>859.38</v>
      </c>
    </row>
    <row r="116">
      <c r="A116" s="57">
        <v>44623.75</v>
      </c>
      <c r="B116" s="58">
        <v>-1666.0</v>
      </c>
    </row>
    <row r="117">
      <c r="A117" s="57">
        <v>44623.791666666664</v>
      </c>
      <c r="B117" s="58">
        <v>764.11</v>
      </c>
    </row>
    <row r="118">
      <c r="A118" s="57">
        <v>44623.833333333336</v>
      </c>
      <c r="B118" s="58">
        <v>712.02</v>
      </c>
    </row>
    <row r="119">
      <c r="A119" s="57">
        <v>44623.875</v>
      </c>
      <c r="B119" s="58">
        <v>504.04</v>
      </c>
    </row>
    <row r="120">
      <c r="A120" s="57">
        <v>44623.916666666664</v>
      </c>
      <c r="B120" s="58">
        <v>575.5</v>
      </c>
    </row>
    <row r="121">
      <c r="A121" s="57">
        <v>44623.958333333336</v>
      </c>
      <c r="B121" s="58">
        <v>338.0</v>
      </c>
    </row>
    <row r="122">
      <c r="A122" s="59">
        <v>44628.0</v>
      </c>
      <c r="B122" s="60">
        <v>43.5</v>
      </c>
    </row>
    <row r="123">
      <c r="A123" s="59">
        <v>44628.041666666664</v>
      </c>
      <c r="B123" s="60">
        <v>181.5</v>
      </c>
    </row>
    <row r="124">
      <c r="A124" s="59">
        <v>44628.083333333336</v>
      </c>
      <c r="B124" s="60">
        <v>0.0</v>
      </c>
    </row>
    <row r="125">
      <c r="A125" s="59">
        <v>44628.125</v>
      </c>
      <c r="B125" s="60">
        <v>0.0</v>
      </c>
    </row>
    <row r="126">
      <c r="A126" s="59">
        <v>44628.166666666664</v>
      </c>
      <c r="B126" s="60">
        <v>0.0</v>
      </c>
    </row>
    <row r="127">
      <c r="A127" s="59">
        <v>44628.208333333336</v>
      </c>
      <c r="B127" s="60">
        <v>0.0</v>
      </c>
    </row>
    <row r="128">
      <c r="A128" s="59">
        <v>44628.25</v>
      </c>
      <c r="B128" s="60">
        <v>211.0</v>
      </c>
    </row>
    <row r="129">
      <c r="A129" s="59">
        <v>44628.291666666664</v>
      </c>
      <c r="B129" s="60">
        <v>0.0</v>
      </c>
    </row>
    <row r="130">
      <c r="A130" s="59">
        <v>44628.333333333336</v>
      </c>
      <c r="B130" s="60">
        <v>259.78</v>
      </c>
    </row>
    <row r="131">
      <c r="A131" s="59">
        <v>44628.375</v>
      </c>
      <c r="B131" s="60">
        <v>190.8</v>
      </c>
    </row>
    <row r="132">
      <c r="A132" s="59">
        <v>44628.416666666664</v>
      </c>
      <c r="B132" s="60">
        <v>1359.53</v>
      </c>
    </row>
    <row r="133">
      <c r="A133" s="59">
        <v>44628.458333333336</v>
      </c>
      <c r="B133" s="60">
        <v>1172.32</v>
      </c>
    </row>
    <row r="134">
      <c r="A134" s="59">
        <v>44628.5</v>
      </c>
      <c r="B134" s="60">
        <v>1576.2</v>
      </c>
    </row>
    <row r="135">
      <c r="A135" s="59">
        <v>44628.541666666664</v>
      </c>
      <c r="B135" s="60">
        <v>2211.19</v>
      </c>
    </row>
    <row r="136">
      <c r="A136" s="59">
        <v>44628.583333333336</v>
      </c>
      <c r="B136" s="60">
        <v>1494.02</v>
      </c>
    </row>
    <row r="137">
      <c r="A137" s="59">
        <v>44628.625</v>
      </c>
      <c r="B137" s="60">
        <v>2089.46</v>
      </c>
    </row>
    <row r="138">
      <c r="A138" s="59">
        <v>44628.666666666664</v>
      </c>
      <c r="B138" s="60">
        <v>-99.98</v>
      </c>
    </row>
    <row r="139">
      <c r="A139" s="59">
        <v>44628.708333333336</v>
      </c>
      <c r="B139" s="60">
        <v>1449.41</v>
      </c>
    </row>
    <row r="140">
      <c r="A140" s="59">
        <v>44628.75</v>
      </c>
      <c r="B140" s="60">
        <v>548.83</v>
      </c>
    </row>
    <row r="141">
      <c r="A141" s="59">
        <v>44628.791666666664</v>
      </c>
      <c r="B141" s="60">
        <v>-251.95</v>
      </c>
    </row>
    <row r="142">
      <c r="A142" s="59">
        <v>44628.833333333336</v>
      </c>
      <c r="B142" s="60">
        <v>931.3</v>
      </c>
    </row>
    <row r="143">
      <c r="A143" s="59">
        <v>44628.875</v>
      </c>
      <c r="B143" s="60">
        <v>275.5</v>
      </c>
    </row>
    <row r="144">
      <c r="A144" s="59">
        <v>44628.916666666664</v>
      </c>
      <c r="B144" s="60">
        <v>289.5</v>
      </c>
    </row>
    <row r="145">
      <c r="A145" s="59">
        <v>44628.958333333336</v>
      </c>
      <c r="B145" s="60">
        <v>34.7</v>
      </c>
    </row>
    <row r="146">
      <c r="A146" s="61">
        <v>44629.0</v>
      </c>
      <c r="B146" s="60">
        <v>45.5</v>
      </c>
    </row>
    <row r="147">
      <c r="A147" s="61">
        <v>44629.041666666664</v>
      </c>
      <c r="B147" s="60">
        <v>93.07</v>
      </c>
    </row>
    <row r="148">
      <c r="A148" s="61">
        <v>44629.083333333336</v>
      </c>
      <c r="B148" s="60">
        <v>0.0</v>
      </c>
    </row>
    <row r="149">
      <c r="A149" s="61">
        <v>44629.125</v>
      </c>
      <c r="B149" s="60">
        <v>42.09</v>
      </c>
    </row>
    <row r="150">
      <c r="A150" s="61">
        <v>44629.166666666664</v>
      </c>
      <c r="B150" s="60">
        <v>0.0</v>
      </c>
    </row>
    <row r="151">
      <c r="A151" s="61">
        <v>44629.208333333336</v>
      </c>
      <c r="B151" s="60">
        <v>74.71</v>
      </c>
    </row>
    <row r="152">
      <c r="A152" s="61">
        <v>44629.25</v>
      </c>
      <c r="B152" s="60">
        <v>74.37</v>
      </c>
    </row>
    <row r="153">
      <c r="A153" s="61">
        <v>44629.291666666664</v>
      </c>
      <c r="B153" s="60">
        <v>111.5</v>
      </c>
    </row>
    <row r="154">
      <c r="A154" s="61">
        <v>44629.333333333336</v>
      </c>
      <c r="B154" s="60">
        <v>371.0</v>
      </c>
    </row>
    <row r="155">
      <c r="A155" s="61">
        <v>44629.375</v>
      </c>
      <c r="B155" s="60">
        <v>318.15</v>
      </c>
    </row>
    <row r="156">
      <c r="A156" s="61">
        <v>44629.416666666664</v>
      </c>
      <c r="B156" s="60">
        <v>643.78</v>
      </c>
    </row>
    <row r="157">
      <c r="A157" s="61">
        <v>44629.458333333336</v>
      </c>
      <c r="B157" s="60">
        <v>1615.06</v>
      </c>
    </row>
    <row r="158">
      <c r="A158" s="61">
        <v>44629.5</v>
      </c>
      <c r="B158" s="60">
        <v>1574.23</v>
      </c>
    </row>
    <row r="159">
      <c r="A159" s="61">
        <v>44629.541666666664</v>
      </c>
      <c r="B159" s="60">
        <v>1260.58</v>
      </c>
    </row>
    <row r="160">
      <c r="A160" s="61">
        <v>44629.583333333336</v>
      </c>
      <c r="B160" s="60">
        <v>1268.57</v>
      </c>
    </row>
    <row r="161">
      <c r="A161" s="61">
        <v>44629.625</v>
      </c>
      <c r="B161" s="60">
        <v>1103.27</v>
      </c>
    </row>
    <row r="162">
      <c r="A162" s="61">
        <v>44629.666666666664</v>
      </c>
      <c r="B162" s="60">
        <v>1289.53</v>
      </c>
    </row>
    <row r="163">
      <c r="A163" s="61">
        <v>44629.708333333336</v>
      </c>
      <c r="B163" s="60">
        <v>1049.54</v>
      </c>
    </row>
    <row r="164">
      <c r="A164" s="61">
        <v>44629.75</v>
      </c>
      <c r="B164" s="60">
        <v>-106.13</v>
      </c>
    </row>
    <row r="165">
      <c r="A165" s="61">
        <v>44629.791666666664</v>
      </c>
      <c r="B165" s="60">
        <v>181.0</v>
      </c>
    </row>
    <row r="166">
      <c r="A166" s="61">
        <v>44629.833333333336</v>
      </c>
      <c r="B166" s="60">
        <v>239.3</v>
      </c>
    </row>
    <row r="167">
      <c r="A167" s="61">
        <v>44629.875</v>
      </c>
      <c r="B167" s="60">
        <v>342.0</v>
      </c>
    </row>
    <row r="168">
      <c r="A168" s="61">
        <v>44629.916666666664</v>
      </c>
      <c r="B168" s="60">
        <v>645.0</v>
      </c>
    </row>
    <row r="169">
      <c r="A169" s="61">
        <v>44629.958333333336</v>
      </c>
      <c r="B169" s="60">
        <v>230.4</v>
      </c>
    </row>
    <row r="170">
      <c r="A170" s="61">
        <v>44630.0</v>
      </c>
      <c r="B170" s="60">
        <v>0.0</v>
      </c>
    </row>
    <row r="171">
      <c r="A171" s="61">
        <v>44630.041666666664</v>
      </c>
      <c r="B171" s="60">
        <v>0.0</v>
      </c>
    </row>
    <row r="172">
      <c r="A172" s="61">
        <v>44630.083333333336</v>
      </c>
      <c r="B172" s="60">
        <v>0.0</v>
      </c>
    </row>
    <row r="173">
      <c r="A173" s="61">
        <v>44630.125</v>
      </c>
      <c r="B173" s="60">
        <v>0.0</v>
      </c>
    </row>
    <row r="174">
      <c r="A174" s="61">
        <v>44630.166666666664</v>
      </c>
      <c r="B174" s="60">
        <v>363.71</v>
      </c>
    </row>
    <row r="175">
      <c r="A175" s="61">
        <v>44630.208333333336</v>
      </c>
      <c r="B175" s="60">
        <v>0.0</v>
      </c>
    </row>
    <row r="176">
      <c r="A176" s="61">
        <v>44630.25</v>
      </c>
      <c r="B176" s="60">
        <v>197.43</v>
      </c>
    </row>
    <row r="177">
      <c r="A177" s="61">
        <v>44630.291666666664</v>
      </c>
      <c r="B177" s="60">
        <v>0.0</v>
      </c>
    </row>
    <row r="178">
      <c r="A178" s="61">
        <v>44630.333333333336</v>
      </c>
      <c r="B178" s="60">
        <v>165.0</v>
      </c>
    </row>
    <row r="179">
      <c r="A179" s="61">
        <v>44630.375</v>
      </c>
      <c r="B179" s="60">
        <v>1374.94</v>
      </c>
    </row>
    <row r="180">
      <c r="A180" s="61">
        <v>44630.416666666664</v>
      </c>
      <c r="B180" s="60">
        <v>1152.79</v>
      </c>
    </row>
    <row r="181">
      <c r="A181" s="61">
        <v>44630.458333333336</v>
      </c>
      <c r="B181" s="60">
        <v>1025.22</v>
      </c>
    </row>
    <row r="182">
      <c r="A182" s="61">
        <v>44630.5</v>
      </c>
      <c r="B182" s="60">
        <v>85725.4</v>
      </c>
    </row>
    <row r="183">
      <c r="A183" s="61">
        <v>44630.541666666664</v>
      </c>
      <c r="B183" s="60">
        <v>31897.93</v>
      </c>
    </row>
    <row r="184">
      <c r="A184" s="61">
        <v>44630.583333333336</v>
      </c>
      <c r="B184" s="60">
        <v>16399.92</v>
      </c>
    </row>
    <row r="185">
      <c r="A185" s="61">
        <v>44630.625</v>
      </c>
      <c r="B185" s="60">
        <v>13695.72</v>
      </c>
    </row>
    <row r="186">
      <c r="A186" s="61">
        <v>44630.666666666664</v>
      </c>
      <c r="B186" s="60">
        <v>9769.89</v>
      </c>
    </row>
    <row r="187">
      <c r="A187" s="61">
        <v>44630.708333333336</v>
      </c>
      <c r="B187" s="60">
        <v>6480.94</v>
      </c>
    </row>
    <row r="188">
      <c r="A188" s="61">
        <v>44630.75</v>
      </c>
      <c r="B188" s="60">
        <v>5241.35</v>
      </c>
    </row>
    <row r="189">
      <c r="A189" s="61">
        <v>44630.791666666664</v>
      </c>
      <c r="B189" s="60">
        <v>6532.25</v>
      </c>
    </row>
    <row r="190">
      <c r="A190" s="61">
        <v>44630.833333333336</v>
      </c>
      <c r="B190" s="60">
        <v>5000.28</v>
      </c>
    </row>
    <row r="191">
      <c r="A191" s="61">
        <v>44630.875</v>
      </c>
      <c r="B191" s="60">
        <v>4720.08</v>
      </c>
    </row>
    <row r="192">
      <c r="A192" s="61">
        <v>44630.916666666664</v>
      </c>
      <c r="B192" s="60">
        <v>2731.21</v>
      </c>
    </row>
    <row r="193">
      <c r="A193" s="61">
        <v>44630.958333333336</v>
      </c>
      <c r="B193" s="60">
        <v>2355.87</v>
      </c>
    </row>
    <row r="194">
      <c r="A194" s="61">
        <v>44631.0</v>
      </c>
      <c r="B194" s="60">
        <v>3658.98</v>
      </c>
    </row>
    <row r="195">
      <c r="A195" s="61">
        <v>44631.041666666664</v>
      </c>
      <c r="B195" s="60">
        <v>400.27</v>
      </c>
    </row>
    <row r="196">
      <c r="A196" s="61">
        <v>44631.083333333336</v>
      </c>
      <c r="B196" s="60">
        <v>418.6</v>
      </c>
    </row>
    <row r="197">
      <c r="A197" s="61">
        <v>44631.125</v>
      </c>
      <c r="B197" s="60">
        <v>77.5</v>
      </c>
    </row>
    <row r="198">
      <c r="A198" s="61">
        <v>44631.166666666664</v>
      </c>
      <c r="B198" s="60">
        <v>1011.0</v>
      </c>
    </row>
    <row r="199">
      <c r="A199" s="61">
        <v>44631.208333333336</v>
      </c>
      <c r="B199" s="60">
        <v>644.5</v>
      </c>
    </row>
    <row r="200">
      <c r="A200" s="61">
        <v>44631.25</v>
      </c>
      <c r="B200" s="60">
        <v>2679.91</v>
      </c>
    </row>
    <row r="201">
      <c r="A201" s="61">
        <v>44631.291666666664</v>
      </c>
      <c r="B201" s="60">
        <v>2630.58</v>
      </c>
    </row>
    <row r="202">
      <c r="A202" s="61">
        <v>44631.333333333336</v>
      </c>
      <c r="B202" s="60">
        <v>2657.58</v>
      </c>
    </row>
    <row r="203">
      <c r="A203" s="61">
        <v>44631.375</v>
      </c>
      <c r="B203" s="60">
        <v>5170.81</v>
      </c>
    </row>
    <row r="204">
      <c r="A204" s="61">
        <v>44631.416666666664</v>
      </c>
      <c r="B204" s="60">
        <v>4899.64</v>
      </c>
    </row>
    <row r="205">
      <c r="A205" s="61">
        <v>44631.458333333336</v>
      </c>
      <c r="B205" s="60">
        <v>8716.68</v>
      </c>
    </row>
    <row r="206">
      <c r="A206" s="61">
        <v>44631.5</v>
      </c>
      <c r="B206" s="60">
        <v>9671.24</v>
      </c>
    </row>
    <row r="207">
      <c r="A207" s="61">
        <v>44631.541666666664</v>
      </c>
      <c r="B207" s="60">
        <v>7961.2</v>
      </c>
    </row>
    <row r="208">
      <c r="A208" s="61">
        <v>44631.583333333336</v>
      </c>
      <c r="B208" s="60">
        <v>8505.97</v>
      </c>
    </row>
    <row r="209">
      <c r="A209" s="61">
        <v>44631.625</v>
      </c>
      <c r="B209" s="60">
        <v>7688.72</v>
      </c>
    </row>
    <row r="210">
      <c r="A210" s="61">
        <v>44631.666666666664</v>
      </c>
      <c r="B210" s="60">
        <v>4629.06</v>
      </c>
    </row>
    <row r="211">
      <c r="A211" s="61">
        <v>44631.708333333336</v>
      </c>
      <c r="B211" s="60">
        <v>5895.14</v>
      </c>
    </row>
    <row r="212">
      <c r="A212" s="61">
        <v>44631.75</v>
      </c>
      <c r="B212" s="60">
        <v>3280.92</v>
      </c>
    </row>
    <row r="213">
      <c r="A213" s="61">
        <v>44631.791666666664</v>
      </c>
      <c r="B213" s="60">
        <v>2163.43</v>
      </c>
    </row>
    <row r="214">
      <c r="A214" s="61">
        <v>44631.833333333336</v>
      </c>
      <c r="B214" s="60">
        <v>4391.82</v>
      </c>
    </row>
    <row r="215">
      <c r="A215" s="61">
        <v>44631.875</v>
      </c>
      <c r="B215" s="60">
        <v>3157.56</v>
      </c>
    </row>
    <row r="216">
      <c r="A216" s="61">
        <v>44631.916666666664</v>
      </c>
      <c r="B216" s="60">
        <v>1441.71</v>
      </c>
    </row>
    <row r="217">
      <c r="A217" s="61">
        <v>44631.958333333336</v>
      </c>
      <c r="B217" s="60">
        <v>921.67</v>
      </c>
    </row>
    <row r="218">
      <c r="A218" s="57">
        <v>44632.0</v>
      </c>
      <c r="B218" s="58">
        <v>378.97</v>
      </c>
    </row>
    <row r="219">
      <c r="A219" s="57">
        <v>44632.041666666664</v>
      </c>
      <c r="B219" s="58">
        <v>652.1</v>
      </c>
    </row>
    <row r="220">
      <c r="A220" s="57">
        <v>44632.083333333336</v>
      </c>
      <c r="B220" s="58">
        <v>55.5</v>
      </c>
    </row>
    <row r="221">
      <c r="A221" s="57">
        <v>44632.125</v>
      </c>
      <c r="B221" s="58">
        <v>127.0</v>
      </c>
    </row>
    <row r="222">
      <c r="A222" s="57">
        <v>44632.166666666664</v>
      </c>
      <c r="B222" s="58">
        <v>103.5</v>
      </c>
    </row>
    <row r="223">
      <c r="A223" s="57">
        <v>44632.208333333336</v>
      </c>
      <c r="B223" s="58">
        <v>387.37</v>
      </c>
    </row>
    <row r="224">
      <c r="A224" s="57">
        <v>44632.25</v>
      </c>
      <c r="B224" s="58">
        <v>134.98</v>
      </c>
    </row>
    <row r="225">
      <c r="A225" s="57">
        <v>44632.291666666664</v>
      </c>
      <c r="B225" s="58">
        <v>606.5</v>
      </c>
    </row>
    <row r="226">
      <c r="A226" s="57">
        <v>44632.333333333336</v>
      </c>
      <c r="B226" s="58">
        <v>3054.04</v>
      </c>
    </row>
    <row r="227">
      <c r="A227" s="57">
        <v>44632.375</v>
      </c>
      <c r="B227" s="58">
        <v>2167.17</v>
      </c>
    </row>
    <row r="228">
      <c r="A228" s="57">
        <v>44632.416666666664</v>
      </c>
      <c r="B228" s="58">
        <v>4268.73</v>
      </c>
    </row>
    <row r="229">
      <c r="A229" s="57">
        <v>44632.458333333336</v>
      </c>
      <c r="B229" s="58">
        <v>6199.82</v>
      </c>
    </row>
    <row r="230">
      <c r="A230" s="57">
        <v>44632.5</v>
      </c>
      <c r="B230" s="58">
        <v>7663.83</v>
      </c>
    </row>
    <row r="231">
      <c r="A231" s="57">
        <v>44632.541666666664</v>
      </c>
      <c r="B231" s="58">
        <v>9718.06</v>
      </c>
    </row>
    <row r="232">
      <c r="A232" s="57">
        <v>44632.583333333336</v>
      </c>
      <c r="B232" s="58">
        <v>5056.45</v>
      </c>
    </row>
    <row r="233">
      <c r="A233" s="57">
        <v>44632.625</v>
      </c>
      <c r="B233" s="58">
        <v>5131.79</v>
      </c>
    </row>
    <row r="234">
      <c r="A234" s="57">
        <v>44632.666666666664</v>
      </c>
      <c r="B234" s="58">
        <v>4522.41</v>
      </c>
    </row>
    <row r="235">
      <c r="A235" s="57">
        <v>44632.708333333336</v>
      </c>
      <c r="B235" s="58">
        <v>3379.79</v>
      </c>
    </row>
    <row r="236">
      <c r="A236" s="57">
        <v>44632.75</v>
      </c>
      <c r="B236" s="58">
        <v>3207.11</v>
      </c>
    </row>
    <row r="237">
      <c r="A237" s="57">
        <v>44632.791666666664</v>
      </c>
      <c r="B237" s="58">
        <v>1574.67</v>
      </c>
    </row>
    <row r="238">
      <c r="A238" s="57">
        <v>44632.833333333336</v>
      </c>
      <c r="B238" s="58">
        <v>1158.5</v>
      </c>
    </row>
    <row r="239">
      <c r="A239" s="57">
        <v>44632.875</v>
      </c>
      <c r="B239" s="58">
        <v>415.52</v>
      </c>
    </row>
    <row r="240">
      <c r="A240" s="57">
        <v>44632.916666666664</v>
      </c>
      <c r="B240" s="58">
        <v>843.64</v>
      </c>
    </row>
    <row r="241">
      <c r="A241" s="57">
        <v>44632.958333333336</v>
      </c>
      <c r="B241" s="58">
        <v>600.02</v>
      </c>
    </row>
    <row r="242">
      <c r="A242" s="57">
        <v>44633.0</v>
      </c>
      <c r="B242" s="58">
        <v>145.0</v>
      </c>
    </row>
    <row r="243">
      <c r="A243" s="57">
        <v>44633.041666666664</v>
      </c>
      <c r="B243" s="58">
        <v>291.71</v>
      </c>
    </row>
    <row r="244">
      <c r="A244" s="57">
        <v>44633.125</v>
      </c>
      <c r="B244" s="58">
        <v>43.5</v>
      </c>
    </row>
    <row r="245">
      <c r="A245" s="57">
        <v>44633.166666666664</v>
      </c>
      <c r="B245" s="58">
        <v>0.0</v>
      </c>
    </row>
    <row r="246">
      <c r="A246" s="57">
        <v>44633.208333333336</v>
      </c>
      <c r="B246" s="58">
        <v>0.0</v>
      </c>
    </row>
    <row r="247">
      <c r="A247" s="57">
        <v>44633.25</v>
      </c>
      <c r="B247" s="58">
        <v>0.0</v>
      </c>
    </row>
    <row r="248">
      <c r="A248" s="57">
        <v>44633.291666666664</v>
      </c>
      <c r="B248" s="58">
        <v>369.55</v>
      </c>
    </row>
    <row r="249">
      <c r="A249" s="57">
        <v>44633.333333333336</v>
      </c>
      <c r="B249" s="58">
        <v>0.0</v>
      </c>
    </row>
    <row r="250">
      <c r="A250" s="57">
        <v>44633.375</v>
      </c>
      <c r="B250" s="58">
        <v>302.38</v>
      </c>
    </row>
    <row r="251">
      <c r="A251" s="57">
        <v>44633.416666666664</v>
      </c>
      <c r="B251" s="58">
        <v>1598.61</v>
      </c>
    </row>
    <row r="252">
      <c r="A252" s="57">
        <v>44633.458333333336</v>
      </c>
      <c r="B252" s="58">
        <v>4028.41</v>
      </c>
    </row>
    <row r="253">
      <c r="A253" s="57">
        <v>44633.5</v>
      </c>
      <c r="B253" s="58">
        <v>3344.54</v>
      </c>
    </row>
    <row r="254">
      <c r="A254" s="57">
        <v>44633.541666666664</v>
      </c>
      <c r="B254" s="58">
        <v>3948.48</v>
      </c>
    </row>
    <row r="255">
      <c r="A255" s="57">
        <v>44633.583333333336</v>
      </c>
      <c r="B255" s="58">
        <v>4941.04</v>
      </c>
    </row>
    <row r="256">
      <c r="A256" s="57">
        <v>44633.625</v>
      </c>
      <c r="B256" s="58">
        <v>11131.73</v>
      </c>
    </row>
    <row r="257">
      <c r="A257" s="57">
        <v>44633.666666666664</v>
      </c>
      <c r="B257" s="58">
        <v>6214.03</v>
      </c>
    </row>
    <row r="258">
      <c r="A258" s="57">
        <v>44633.708333333336</v>
      </c>
      <c r="B258" s="58">
        <v>2797.22</v>
      </c>
    </row>
    <row r="259">
      <c r="A259" s="57">
        <v>44633.75</v>
      </c>
      <c r="B259" s="58">
        <v>3806.67</v>
      </c>
    </row>
    <row r="260">
      <c r="A260" s="57">
        <v>44633.791666666664</v>
      </c>
      <c r="B260" s="58">
        <v>2749.51</v>
      </c>
    </row>
    <row r="261">
      <c r="A261" s="57">
        <v>44633.833333333336</v>
      </c>
      <c r="B261" s="58">
        <v>2698.2</v>
      </c>
    </row>
    <row r="262">
      <c r="A262" s="57">
        <v>44633.875</v>
      </c>
      <c r="B262" s="58">
        <v>3673.19</v>
      </c>
    </row>
    <row r="263">
      <c r="A263" s="57">
        <v>44633.916666666664</v>
      </c>
      <c r="B263" s="58">
        <v>2756.93</v>
      </c>
    </row>
    <row r="264">
      <c r="A264" s="57">
        <v>44633.958333333336</v>
      </c>
      <c r="B264" s="58">
        <v>1365.5</v>
      </c>
    </row>
    <row r="265">
      <c r="A265" s="61">
        <v>44634.0</v>
      </c>
      <c r="B265" s="60">
        <v>502.24</v>
      </c>
    </row>
    <row r="266">
      <c r="A266" s="61">
        <v>44634.041666666664</v>
      </c>
      <c r="B266" s="60">
        <v>821.79</v>
      </c>
    </row>
    <row r="267">
      <c r="A267" s="61">
        <v>44634.083333333336</v>
      </c>
      <c r="B267" s="60">
        <v>321.5</v>
      </c>
    </row>
    <row r="268">
      <c r="A268" s="61">
        <v>44634.125</v>
      </c>
      <c r="B268" s="60">
        <v>63.5</v>
      </c>
    </row>
    <row r="269">
      <c r="A269" s="61">
        <v>44634.166666666664</v>
      </c>
      <c r="B269" s="60">
        <v>146.75</v>
      </c>
    </row>
    <row r="270">
      <c r="A270" s="61">
        <v>44634.208333333336</v>
      </c>
      <c r="B270" s="60">
        <v>222.58</v>
      </c>
    </row>
    <row r="271">
      <c r="A271" s="61">
        <v>44634.25</v>
      </c>
      <c r="B271" s="60">
        <v>1038.9</v>
      </c>
    </row>
    <row r="272">
      <c r="A272" s="61">
        <v>44634.291666666664</v>
      </c>
      <c r="B272" s="60">
        <v>1163.33</v>
      </c>
    </row>
    <row r="273">
      <c r="A273" s="61">
        <v>44634.333333333336</v>
      </c>
      <c r="B273" s="60">
        <v>1918.52</v>
      </c>
    </row>
    <row r="274">
      <c r="A274" s="61">
        <v>44634.375</v>
      </c>
      <c r="B274" s="60">
        <v>2126.1</v>
      </c>
    </row>
    <row r="275">
      <c r="A275" s="61">
        <v>44634.416666666664</v>
      </c>
      <c r="B275" s="60">
        <v>3473.76</v>
      </c>
    </row>
    <row r="276">
      <c r="A276" s="61">
        <v>44634.458333333336</v>
      </c>
      <c r="B276" s="60">
        <v>4089.06</v>
      </c>
    </row>
    <row r="277">
      <c r="A277" s="61">
        <v>44634.5</v>
      </c>
      <c r="B277" s="60">
        <v>5895.27</v>
      </c>
    </row>
    <row r="278">
      <c r="A278" s="61">
        <v>44634.541666666664</v>
      </c>
      <c r="B278" s="60">
        <v>6228.84</v>
      </c>
    </row>
    <row r="279">
      <c r="A279" s="61">
        <v>44634.583333333336</v>
      </c>
      <c r="B279" s="60">
        <v>4353.63</v>
      </c>
    </row>
    <row r="280">
      <c r="A280" s="61">
        <v>44634.625</v>
      </c>
      <c r="B280" s="60">
        <v>2458.6</v>
      </c>
    </row>
    <row r="281">
      <c r="A281" s="61">
        <v>44634.666666666664</v>
      </c>
      <c r="B281" s="60">
        <v>1179.19</v>
      </c>
    </row>
    <row r="282">
      <c r="A282" s="61">
        <v>44634.708333333336</v>
      </c>
      <c r="B282" s="60">
        <v>2102.27</v>
      </c>
    </row>
    <row r="283">
      <c r="A283" s="61">
        <v>44634.75</v>
      </c>
      <c r="B283" s="60">
        <v>1243.06</v>
      </c>
    </row>
    <row r="284">
      <c r="A284" s="61">
        <v>44634.791666666664</v>
      </c>
      <c r="B284" s="60">
        <v>907.03</v>
      </c>
    </row>
    <row r="285">
      <c r="A285" s="61">
        <v>44634.833333333336</v>
      </c>
      <c r="B285" s="60">
        <v>1309.13</v>
      </c>
    </row>
    <row r="286">
      <c r="A286" s="61">
        <v>44634.875</v>
      </c>
      <c r="B286" s="60">
        <v>1091.65</v>
      </c>
    </row>
    <row r="287">
      <c r="A287" s="61">
        <v>44634.916666666664</v>
      </c>
      <c r="B287" s="60">
        <v>741.61</v>
      </c>
    </row>
    <row r="288">
      <c r="A288" s="61">
        <v>44634.958333333336</v>
      </c>
      <c r="B288" s="60">
        <v>451.0</v>
      </c>
    </row>
    <row r="289">
      <c r="A289" s="61">
        <v>44635.0</v>
      </c>
      <c r="B289" s="60">
        <v>199.3</v>
      </c>
    </row>
    <row r="290">
      <c r="A290" s="61">
        <v>44635.041666666664</v>
      </c>
      <c r="B290" s="60">
        <v>90.3</v>
      </c>
    </row>
    <row r="291">
      <c r="A291" s="61">
        <v>44635.083333333336</v>
      </c>
      <c r="B291" s="60">
        <v>0.0</v>
      </c>
    </row>
    <row r="292">
      <c r="A292" s="61">
        <v>44635.125</v>
      </c>
      <c r="B292" s="60">
        <v>126.5</v>
      </c>
    </row>
    <row r="293">
      <c r="A293" s="61">
        <v>44635.166666666664</v>
      </c>
      <c r="B293" s="60">
        <v>53.5</v>
      </c>
    </row>
    <row r="294">
      <c r="A294" s="61">
        <v>44635.208333333336</v>
      </c>
      <c r="B294" s="60">
        <v>265.5</v>
      </c>
    </row>
    <row r="295">
      <c r="A295" s="61">
        <v>44635.25</v>
      </c>
      <c r="B295" s="60">
        <v>59.39</v>
      </c>
    </row>
    <row r="296">
      <c r="A296" s="61">
        <v>44635.291666666664</v>
      </c>
      <c r="B296" s="60">
        <v>1284.76</v>
      </c>
    </row>
    <row r="297">
      <c r="A297" s="61">
        <v>44635.333333333336</v>
      </c>
      <c r="B297" s="60">
        <v>884.85</v>
      </c>
    </row>
    <row r="298">
      <c r="A298" s="61">
        <v>44635.375</v>
      </c>
      <c r="B298" s="60">
        <v>1561.03</v>
      </c>
    </row>
    <row r="299">
      <c r="A299" s="61">
        <v>44635.416666666664</v>
      </c>
      <c r="B299" s="60">
        <v>1340.55</v>
      </c>
    </row>
    <row r="300">
      <c r="A300" s="61">
        <v>44635.458333333336</v>
      </c>
      <c r="B300" s="60">
        <v>3820.8</v>
      </c>
    </row>
    <row r="301">
      <c r="A301" s="61">
        <v>44635.5</v>
      </c>
      <c r="B301" s="60">
        <v>2943.49</v>
      </c>
    </row>
    <row r="302">
      <c r="A302" s="61">
        <v>44635.541666666664</v>
      </c>
      <c r="B302" s="60">
        <v>2990.7</v>
      </c>
    </row>
    <row r="303">
      <c r="A303" s="61">
        <v>44635.583333333336</v>
      </c>
      <c r="B303" s="60">
        <v>3853.86</v>
      </c>
    </row>
    <row r="304">
      <c r="A304" s="61">
        <v>44635.625</v>
      </c>
      <c r="B304" s="60">
        <v>3053.42</v>
      </c>
    </row>
    <row r="305">
      <c r="A305" s="61">
        <v>44635.666666666664</v>
      </c>
      <c r="B305" s="60">
        <v>1584.79</v>
      </c>
    </row>
    <row r="306">
      <c r="A306" s="61">
        <v>44635.708333333336</v>
      </c>
      <c r="B306" s="60">
        <v>1914.61</v>
      </c>
    </row>
    <row r="307">
      <c r="A307" s="61">
        <v>44635.75</v>
      </c>
      <c r="B307" s="60">
        <v>1444.74</v>
      </c>
    </row>
    <row r="308">
      <c r="A308" s="61">
        <v>44635.791666666664</v>
      </c>
      <c r="B308" s="60">
        <v>606.19</v>
      </c>
    </row>
    <row r="309">
      <c r="A309" s="61">
        <v>44635.833333333336</v>
      </c>
      <c r="B309" s="60">
        <v>1984.37</v>
      </c>
    </row>
    <row r="310">
      <c r="A310" s="61">
        <v>44635.875</v>
      </c>
      <c r="B310" s="60">
        <v>1942.65</v>
      </c>
    </row>
    <row r="311">
      <c r="A311" s="61">
        <v>44635.916666666664</v>
      </c>
      <c r="B311" s="60">
        <v>3808.18</v>
      </c>
    </row>
    <row r="312">
      <c r="A312" s="61">
        <v>44635.958333333336</v>
      </c>
      <c r="B312" s="60">
        <v>473.26</v>
      </c>
    </row>
  </sheetData>
  <drawing r:id="rId1"/>
</worksheet>
</file>