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nicargo-my.sharepoint.com/personal/korrawan_anicargo_com/Documents/Desktop/take equity/"/>
    </mc:Choice>
  </mc:AlternateContent>
  <xr:revisionPtr revIDLastSave="31" documentId="8_{64A0B74D-C9E7-4707-B4E6-2E4E511BC5AF}" xr6:coauthVersionLast="47" xr6:coauthVersionMax="47" xr10:uidLastSave="{DC6F1036-AE7B-4B35-996C-6B508C7EA8CD}"/>
  <bookViews>
    <workbookView xWindow="11520" yWindow="0" windowWidth="11520" windowHeight="12360" activeTab="1" xr2:uid="{E9AEFA9A-0553-4CBE-B7F1-E94518030C3B}"/>
  </bookViews>
  <sheets>
    <sheet name="BS_T" sheetId="1" r:id="rId1"/>
    <sheet name="PL_T" sheetId="2" r:id="rId2"/>
  </sheets>
  <definedNames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4" i="2" l="1"/>
  <c r="D54" i="2"/>
  <c r="P54" i="2" l="1"/>
  <c r="O54" i="2"/>
  <c r="N54" i="2"/>
  <c r="M54" i="2"/>
  <c r="L54" i="2"/>
  <c r="K54" i="2"/>
  <c r="J54" i="2"/>
  <c r="I54" i="2"/>
  <c r="H54" i="2"/>
  <c r="G54" i="2"/>
  <c r="F54" i="2"/>
  <c r="E54" i="2"/>
  <c r="Q56" i="2" l="1"/>
  <c r="P45" i="2"/>
  <c r="O45" i="2"/>
  <c r="N45" i="2"/>
  <c r="M45" i="2"/>
  <c r="K45" i="2"/>
  <c r="J45" i="2"/>
  <c r="I45" i="2"/>
  <c r="H45" i="2"/>
  <c r="F45" i="2"/>
  <c r="E45" i="2"/>
  <c r="D45" i="2"/>
  <c r="O39" i="2"/>
  <c r="M39" i="2"/>
  <c r="G39" i="2"/>
  <c r="E39" i="2"/>
  <c r="P35" i="2"/>
  <c r="P39" i="2" s="1"/>
  <c r="O35" i="2"/>
  <c r="N35" i="2"/>
  <c r="N39" i="2" s="1"/>
  <c r="M35" i="2"/>
  <c r="L35" i="2"/>
  <c r="L39" i="2" s="1"/>
  <c r="K35" i="2"/>
  <c r="K39" i="2" s="1"/>
  <c r="J35" i="2"/>
  <c r="J39" i="2" s="1"/>
  <c r="I35" i="2"/>
  <c r="I39" i="2" s="1"/>
  <c r="H35" i="2"/>
  <c r="H39" i="2" s="1"/>
  <c r="G35" i="2"/>
  <c r="F35" i="2"/>
  <c r="F39" i="2" s="1"/>
  <c r="E35" i="2"/>
  <c r="D35" i="2"/>
  <c r="D39" i="2" s="1"/>
  <c r="K23" i="2"/>
  <c r="K27" i="2" s="1"/>
  <c r="K31" i="2" s="1"/>
  <c r="K41" i="2" s="1"/>
  <c r="K50" i="2" s="1"/>
  <c r="I23" i="2"/>
  <c r="I27" i="2" s="1"/>
  <c r="I31" i="2" s="1"/>
  <c r="I41" i="2" s="1"/>
  <c r="I50" i="2" s="1"/>
  <c r="K87" i="1" s="1"/>
  <c r="K92" i="1" s="1"/>
  <c r="K94" i="1" s="1"/>
  <c r="K95" i="1" s="1"/>
  <c r="K4" i="1" s="1"/>
  <c r="I6" i="2" s="1"/>
  <c r="D17" i="2"/>
  <c r="P12" i="2"/>
  <c r="P23" i="2" s="1"/>
  <c r="P27" i="2" s="1"/>
  <c r="P31" i="2" s="1"/>
  <c r="P41" i="2" s="1"/>
  <c r="P50" i="2" s="1"/>
  <c r="R87" i="1" s="1"/>
  <c r="R92" i="1" s="1"/>
  <c r="O12" i="2"/>
  <c r="O23" i="2" s="1"/>
  <c r="O27" i="2" s="1"/>
  <c r="O31" i="2" s="1"/>
  <c r="O41" i="2" s="1"/>
  <c r="O50" i="2" s="1"/>
  <c r="Q87" i="1" s="1"/>
  <c r="Q92" i="1" s="1"/>
  <c r="Q94" i="1" s="1"/>
  <c r="Q95" i="1" s="1"/>
  <c r="Q4" i="1" s="1"/>
  <c r="O6" i="2" s="1"/>
  <c r="N12" i="2"/>
  <c r="N23" i="2" s="1"/>
  <c r="N27" i="2" s="1"/>
  <c r="N31" i="2" s="1"/>
  <c r="N41" i="2" s="1"/>
  <c r="N50" i="2" s="1"/>
  <c r="P87" i="1" s="1"/>
  <c r="P92" i="1" s="1"/>
  <c r="P94" i="1" s="1"/>
  <c r="P95" i="1" s="1"/>
  <c r="P4" i="1" s="1"/>
  <c r="N6" i="2" s="1"/>
  <c r="M12" i="2"/>
  <c r="M23" i="2" s="1"/>
  <c r="M27" i="2" s="1"/>
  <c r="M31" i="2" s="1"/>
  <c r="M41" i="2" s="1"/>
  <c r="M50" i="2" s="1"/>
  <c r="O87" i="1" s="1"/>
  <c r="O92" i="1" s="1"/>
  <c r="L12" i="2"/>
  <c r="L23" i="2" s="1"/>
  <c r="L27" i="2" s="1"/>
  <c r="L31" i="2" s="1"/>
  <c r="L41" i="2" s="1"/>
  <c r="K12" i="2"/>
  <c r="J12" i="2"/>
  <c r="J23" i="2" s="1"/>
  <c r="J27" i="2" s="1"/>
  <c r="J31" i="2" s="1"/>
  <c r="J41" i="2" s="1"/>
  <c r="J50" i="2" s="1"/>
  <c r="L87" i="1" s="1"/>
  <c r="L92" i="1" s="1"/>
  <c r="L94" i="1" s="1"/>
  <c r="L95" i="1" s="1"/>
  <c r="L4" i="1" s="1"/>
  <c r="J6" i="2" s="1"/>
  <c r="I12" i="2"/>
  <c r="H12" i="2"/>
  <c r="H23" i="2" s="1"/>
  <c r="H27" i="2" s="1"/>
  <c r="H31" i="2" s="1"/>
  <c r="H41" i="2" s="1"/>
  <c r="H50" i="2" s="1"/>
  <c r="J87" i="1" s="1"/>
  <c r="J92" i="1" s="1"/>
  <c r="G12" i="2"/>
  <c r="G23" i="2" s="1"/>
  <c r="G27" i="2" s="1"/>
  <c r="G31" i="2" s="1"/>
  <c r="G41" i="2" s="1"/>
  <c r="F12" i="2"/>
  <c r="F23" i="2" s="1"/>
  <c r="F27" i="2" s="1"/>
  <c r="F31" i="2" s="1"/>
  <c r="F41" i="2" s="1"/>
  <c r="F50" i="2" s="1"/>
  <c r="E12" i="2"/>
  <c r="E23" i="2" s="1"/>
  <c r="E27" i="2" s="1"/>
  <c r="E31" i="2" s="1"/>
  <c r="E41" i="2" s="1"/>
  <c r="E50" i="2" s="1"/>
  <c r="G87" i="1" s="1"/>
  <c r="G92" i="1" s="1"/>
  <c r="D12" i="2"/>
  <c r="D23" i="2" s="1"/>
  <c r="D27" i="2" s="1"/>
  <c r="D31" i="2" s="1"/>
  <c r="D41" i="2" s="1"/>
  <c r="D50" i="2" s="1"/>
  <c r="F87" i="1" s="1"/>
  <c r="F92" i="1" s="1"/>
  <c r="F94" i="1" s="1"/>
  <c r="F95" i="1" s="1"/>
  <c r="F4" i="1" s="1"/>
  <c r="D6" i="2" s="1"/>
  <c r="A42" i="2"/>
  <c r="A43" i="2" s="1"/>
  <c r="A44" i="2" s="1"/>
  <c r="A45" i="2" s="1"/>
  <c r="A46" i="2" s="1"/>
  <c r="A47" i="2" s="1"/>
  <c r="A48" i="2" s="1"/>
  <c r="A49" i="2" s="1"/>
  <c r="A50" i="2" s="1"/>
  <c r="P7" i="2"/>
  <c r="O7" i="2"/>
  <c r="N7" i="2"/>
  <c r="M7" i="2"/>
  <c r="L7" i="2"/>
  <c r="K7" i="2"/>
  <c r="J7" i="2"/>
  <c r="I7" i="2"/>
  <c r="H7" i="2"/>
  <c r="G7" i="2"/>
  <c r="F7" i="2"/>
  <c r="E7" i="2"/>
  <c r="D7" i="2"/>
  <c r="B3" i="2"/>
  <c r="N86" i="1"/>
  <c r="N79" i="1"/>
  <c r="N78" i="1"/>
  <c r="N77" i="1"/>
  <c r="N73" i="1"/>
  <c r="F73" i="1"/>
  <c r="R71" i="1"/>
  <c r="R73" i="1" s="1"/>
  <c r="Q71" i="1"/>
  <c r="Q73" i="1" s="1"/>
  <c r="P71" i="1"/>
  <c r="O71" i="1"/>
  <c r="O73" i="1" s="1"/>
  <c r="N71" i="1"/>
  <c r="M71" i="1"/>
  <c r="M73" i="1" s="1"/>
  <c r="L71" i="1"/>
  <c r="L73" i="1" s="1"/>
  <c r="K71" i="1"/>
  <c r="K73" i="1" s="1"/>
  <c r="J71" i="1"/>
  <c r="J73" i="1" s="1"/>
  <c r="I71" i="1"/>
  <c r="I73" i="1" s="1"/>
  <c r="H71" i="1"/>
  <c r="G71" i="1"/>
  <c r="G73" i="1" s="1"/>
  <c r="F71" i="1"/>
  <c r="R57" i="1"/>
  <c r="Q57" i="1"/>
  <c r="P57" i="1"/>
  <c r="P73" i="1" s="1"/>
  <c r="O57" i="1"/>
  <c r="N57" i="1"/>
  <c r="M57" i="1"/>
  <c r="L57" i="1"/>
  <c r="K57" i="1"/>
  <c r="J57" i="1"/>
  <c r="I57" i="1"/>
  <c r="H57" i="1"/>
  <c r="H73" i="1" s="1"/>
  <c r="G57" i="1"/>
  <c r="F57" i="1"/>
  <c r="N42" i="1"/>
  <c r="L42" i="1"/>
  <c r="F42" i="1"/>
  <c r="R40" i="1"/>
  <c r="R42" i="1" s="1"/>
  <c r="Q40" i="1"/>
  <c r="Q42" i="1" s="1"/>
  <c r="P40" i="1"/>
  <c r="P42" i="1" s="1"/>
  <c r="O40" i="1"/>
  <c r="O42" i="1" s="1"/>
  <c r="N40" i="1"/>
  <c r="M40" i="1"/>
  <c r="M42" i="1" s="1"/>
  <c r="L40" i="1"/>
  <c r="K40" i="1"/>
  <c r="K42" i="1" s="1"/>
  <c r="J40" i="1"/>
  <c r="J42" i="1" s="1"/>
  <c r="I40" i="1"/>
  <c r="I42" i="1" s="1"/>
  <c r="H40" i="1"/>
  <c r="H42" i="1" s="1"/>
  <c r="G40" i="1"/>
  <c r="G42" i="1" s="1"/>
  <c r="F4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G43" i="2" l="1"/>
  <c r="G45" i="2" s="1"/>
  <c r="H87" i="1"/>
  <c r="H92" i="1" s="1"/>
  <c r="H94" i="1" s="1"/>
  <c r="H95" i="1" s="1"/>
  <c r="H4" i="1" s="1"/>
  <c r="F6" i="2" s="1"/>
  <c r="J94" i="1"/>
  <c r="J95" i="1" s="1"/>
  <c r="J4" i="1" s="1"/>
  <c r="H6" i="2" s="1"/>
  <c r="R94" i="1"/>
  <c r="R95" i="1" s="1"/>
  <c r="R4" i="1" s="1"/>
  <c r="P6" i="2" s="1"/>
  <c r="L43" i="2"/>
  <c r="L45" i="2" s="1"/>
  <c r="M87" i="1"/>
  <c r="M92" i="1" s="1"/>
  <c r="M94" i="1" s="1"/>
  <c r="M95" i="1" s="1"/>
  <c r="M4" i="1" s="1"/>
  <c r="K6" i="2" s="1"/>
  <c r="L50" i="2"/>
  <c r="N87" i="1" s="1"/>
  <c r="N92" i="1" s="1"/>
  <c r="N94" i="1" s="1"/>
  <c r="N95" i="1" s="1"/>
  <c r="N4" i="1" s="1"/>
  <c r="L6" i="2" s="1"/>
  <c r="G94" i="1"/>
  <c r="G95" i="1" s="1"/>
  <c r="G4" i="1" s="1"/>
  <c r="E6" i="2" s="1"/>
  <c r="O94" i="1"/>
  <c r="O95" i="1" s="1"/>
  <c r="O4" i="1" s="1"/>
  <c r="M6" i="2" s="1"/>
  <c r="G50" i="2" l="1"/>
  <c r="I87" i="1" s="1"/>
  <c r="I92" i="1" s="1"/>
  <c r="I94" i="1" s="1"/>
  <c r="I95" i="1" s="1"/>
  <c r="I4" i="1" s="1"/>
  <c r="G6" i="2" s="1"/>
</calcChain>
</file>

<file path=xl/sharedStrings.xml><?xml version="1.0" encoding="utf-8"?>
<sst xmlns="http://schemas.openxmlformats.org/spreadsheetml/2006/main" count="166" uniqueCount="133">
  <si>
    <t>Triple I Logistics group</t>
  </si>
  <si>
    <t>Statement of financial position</t>
  </si>
  <si>
    <t xml:space="preserve">As at </t>
  </si>
  <si>
    <t>CKT</t>
  </si>
  <si>
    <t>ECU</t>
  </si>
  <si>
    <t>SBS</t>
  </si>
  <si>
    <t>DGPS</t>
  </si>
  <si>
    <t>MAKESEND</t>
  </si>
  <si>
    <t>HTM</t>
  </si>
  <si>
    <t>TSL</t>
  </si>
  <si>
    <t>AZIA24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</si>
  <si>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</si>
  <si>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</si>
  <si>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</si>
  <si>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</si>
  <si>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</si>
  <si>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</si>
  <si>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</si>
  <si>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</si>
  <si>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</si>
  <si>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</si>
  <si>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</si>
  <si>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Non-current assets classified as held-for-sale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</si>
  <si>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</si>
  <si>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</si>
  <si>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</si>
  <si>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</si>
  <si>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</si>
  <si>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</si>
  <si>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</si>
  <si>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Financial assets measured at fair value through other comprehensive income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</si>
  <si>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</si>
  <si>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</si>
  <si>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</si>
  <si>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</si>
  <si>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</si>
  <si>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</si>
  <si>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</si>
  <si>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</si>
  <si>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</si>
  <si>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</si>
  <si>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</si>
  <si>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</si>
  <si>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 xml:space="preserve"> 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</si>
  <si>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</si>
  <si>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</si>
  <si>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</si>
  <si>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</si>
  <si>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</si>
  <si>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</si>
  <si>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</si>
  <si>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</si>
  <si>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</si>
  <si>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</si>
  <si>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</si>
  <si>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</si>
  <si>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</si>
  <si>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</si>
  <si>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</si>
  <si>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</si>
  <si>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</si>
  <si>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</si>
  <si>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</si>
  <si>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</si>
  <si>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</si>
  <si>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</si>
  <si>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</si>
  <si>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</si>
  <si>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</si>
  <si>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</si>
  <si>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</si>
  <si>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</si>
  <si>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</si>
  <si>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preference shares</t>
  </si>
  <si>
    <t>Issued and paid-up share capital - ordinary shares</t>
  </si>
  <si>
    <t>Share premium, net</t>
  </si>
  <si>
    <t>Premium on treasury shares</t>
  </si>
  <si>
    <t>Surplus from business combination under common control</t>
  </si>
  <si>
    <t>Surplus from share-based payments</t>
  </si>
  <si>
    <t>Discount from changes in shareholding of subsidiary</t>
  </si>
  <si>
    <t>Retained earnings</t>
  </si>
  <si>
    <t>Appropriated - Legal reserve</t>
  </si>
  <si>
    <t>Appropriated - Treasury share reserve</t>
  </si>
  <si>
    <t>Unappropriated</t>
  </si>
  <si>
    <t>Other components of equity</t>
  </si>
  <si>
    <t>Non-controlling interests</t>
  </si>
  <si>
    <t>Total shareholders’ equity</t>
  </si>
  <si>
    <t>Total liabilities and shareholders’ equity</t>
  </si>
  <si>
    <t>Statement of comprehensive income</t>
  </si>
  <si>
    <t>asso</t>
  </si>
  <si>
    <t>jv</t>
  </si>
  <si>
    <t xml:space="preserve">for </t>
  </si>
  <si>
    <t>consol</t>
  </si>
  <si>
    <t>Revenues from services</t>
  </si>
  <si>
    <t>Costs of services</t>
  </si>
  <si>
    <t>Gross profit (loss)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</si>
  <si>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</si>
  <si>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</si>
  <si>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</si>
  <si>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</si>
  <si>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</si>
  <si>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</si>
  <si>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</si>
  <si>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Share of profits from investments in associates and joint ventures</t>
  </si>
  <si>
    <t>Profit before income tax</t>
  </si>
  <si>
    <t>Income tax</t>
  </si>
  <si>
    <t>Net profit for the period</t>
  </si>
  <si>
    <t>Profit (loss) attributable to: Non controling interest</t>
  </si>
  <si>
    <t>Profit (loss) attributable to owners of the parent</t>
  </si>
  <si>
    <t>Other comprehensive income</t>
  </si>
  <si>
    <t>Total items that will be reclassified subsequently to profit and loss</t>
  </si>
  <si>
    <t>Total comprehensive income attributable to: Non controling interest</t>
  </si>
  <si>
    <t>Total comprehensive income for the period to owners of the parent</t>
  </si>
  <si>
    <t>Total comprehensive income for the period</t>
  </si>
  <si>
    <t>Opening balance Jan 1,2020</t>
  </si>
  <si>
    <t>Adjist B/F</t>
  </si>
  <si>
    <t>Closing balance after adjustment Jan 1,2020</t>
  </si>
  <si>
    <t>Captial surplus from business combination</t>
  </si>
  <si>
    <t>Less Dividend</t>
  </si>
  <si>
    <t>Less legal reserve</t>
  </si>
  <si>
    <t>Less legal reserve - Treasury shares</t>
  </si>
  <si>
    <t xml:space="preserve">Closing balance at  </t>
  </si>
  <si>
    <t>30 June 2024</t>
  </si>
  <si>
    <t>GV - 30.00%</t>
  </si>
  <si>
    <t>GV - 30.77%</t>
  </si>
  <si>
    <t>SAL - 22.50%</t>
  </si>
  <si>
    <t>SAL - 25.46%</t>
  </si>
  <si>
    <t>Less Treasury shares</t>
  </si>
  <si>
    <t>Other comprehensive income (expense)</t>
  </si>
  <si>
    <t>ANI - 36.15%</t>
  </si>
  <si>
    <t>Total comprehensive income attributable to:</t>
  </si>
  <si>
    <t>Statement of Comprehensive Income : Owners of the Company</t>
  </si>
  <si>
    <t>Statement of Comprehensive Income : Non-controlling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</si>
</sst>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i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9" tint="-0.249977111117893"/>
      <name val="Arial Narrow"/>
      <family val="2"/>
    </font>
    <font>
      <b/>
      <sz val="10"/>
      <color theme="6" tint="-0.499984740745262"/>
      <name val="Arial Narrow"/>
      <family val="2"/>
    </font>
    <font>
      <b/>
      <sz val="10"/>
      <color rgb="FF0070C0"/>
      <name val="Arial Narrow"/>
      <family val="2"/>
    </font>
    <font>
      <sz val="10"/>
      <color rgb="FFFF0000"/>
      <name val="Arial Narrow"/>
      <family val="2"/>
    </font>
    <font>
      <b/>
      <sz val="10"/>
      <color theme="1"/>
      <name val="Arial Narrow"/>
      <family val="2"/>
    </font>
    <font>
      <b/>
      <sz val="10"/>
      <color rgb="FF00206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1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quotePrefix="1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vertical="center"/>
    </xf>
    <xf numFmtId="164" fontId="2" fillId="4" borderId="5" xfId="0" applyNumberFormat="1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164" fontId="2" fillId="5" borderId="0" xfId="0" applyNumberFormat="1" applyFont="1" applyFill="1" applyAlignment="1">
      <alignment vertical="center"/>
    </xf>
    <xf numFmtId="164" fontId="2" fillId="5" borderId="7" xfId="0" applyNumberFormat="1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0" borderId="0" xfId="1" applyFont="1" applyAlignment="1">
      <alignment vertical="center"/>
    </xf>
    <xf numFmtId="43" fontId="2" fillId="0" borderId="0" xfId="1" applyFont="1" applyAlignment="1">
      <alignment vertical="center"/>
    </xf>
    <xf numFmtId="164" fontId="2" fillId="5" borderId="8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0" xfId="1" quotePrefix="1" applyFont="1" applyAlignment="1">
      <alignment vertical="center"/>
    </xf>
    <xf numFmtId="10" fontId="4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6" fillId="0" borderId="0" xfId="0" applyFont="1"/>
    <xf numFmtId="43" fontId="6" fillId="0" borderId="0" xfId="1" applyFont="1"/>
    <xf numFmtId="0" fontId="4" fillId="8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43" fontId="10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43" fontId="2" fillId="3" borderId="5" xfId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43" fontId="2" fillId="4" borderId="5" xfId="1" applyFont="1" applyFill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vertical="center"/>
    </xf>
    <xf numFmtId="43" fontId="6" fillId="0" borderId="2" xfId="1" applyFont="1" applyBorder="1" applyAlignment="1">
      <alignment vertical="center"/>
    </xf>
    <xf numFmtId="43" fontId="11" fillId="0" borderId="0" xfId="1" applyFont="1" applyAlignment="1">
      <alignment vertical="center"/>
    </xf>
    <xf numFmtId="164" fontId="3" fillId="0" borderId="9" xfId="0" applyNumberFormat="1" applyFont="1" applyBorder="1" applyAlignment="1">
      <alignment vertical="center"/>
    </xf>
    <xf numFmtId="43" fontId="3" fillId="0" borderId="9" xfId="1" applyFont="1" applyBorder="1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164" fontId="12" fillId="4" borderId="5" xfId="0" applyNumberFormat="1" applyFont="1" applyFill="1" applyBorder="1" applyAlignment="1">
      <alignment vertical="center"/>
    </xf>
    <xf numFmtId="43" fontId="12" fillId="4" borderId="5" xfId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3" fontId="2" fillId="0" borderId="0" xfId="1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43" fontId="3" fillId="0" borderId="0" xfId="1" applyFont="1"/>
    <xf numFmtId="0" fontId="6" fillId="0" borderId="0" xfId="0" applyFont="1" applyAlignment="1">
      <alignment horizontal="center" vertical="center"/>
    </xf>
    <xf numFmtId="43" fontId="6" fillId="0" borderId="0" xfId="1" applyFont="1" applyAlignment="1">
      <alignment vertical="center"/>
    </xf>
    <xf numFmtId="0" fontId="2" fillId="4" borderId="5" xfId="0" applyFont="1" applyFill="1" applyBorder="1" applyAlignment="1">
      <alignment horizontal="center"/>
    </xf>
    <xf numFmtId="164" fontId="2" fillId="4" borderId="5" xfId="0" applyNumberFormat="1" applyFont="1" applyFill="1" applyBorder="1"/>
    <xf numFmtId="43" fontId="2" fillId="4" borderId="5" xfId="1" applyFont="1" applyFill="1" applyBorder="1"/>
    <xf numFmtId="164" fontId="2" fillId="9" borderId="0" xfId="0" applyNumberFormat="1" applyFont="1" applyFill="1"/>
    <xf numFmtId="164" fontId="10" fillId="0" borderId="0" xfId="0" applyNumberFormat="1" applyFont="1"/>
    <xf numFmtId="43" fontId="10" fillId="0" borderId="0" xfId="1" applyFont="1"/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/>
    <xf numFmtId="43" fontId="2" fillId="4" borderId="0" xfId="1" applyFont="1" applyFill="1"/>
    <xf numFmtId="0" fontId="3" fillId="10" borderId="0" xfId="0" applyFont="1" applyFill="1" applyAlignment="1">
      <alignment horizontal="center" vertical="center"/>
    </xf>
    <xf numFmtId="164" fontId="3" fillId="10" borderId="0" xfId="0" applyNumberFormat="1" applyFont="1" applyFill="1" applyAlignment="1">
      <alignment vertical="center"/>
    </xf>
    <xf numFmtId="43" fontId="2" fillId="10" borderId="0" xfId="1" applyFont="1" applyFill="1" applyAlignment="1">
      <alignment vertical="center"/>
    </xf>
    <xf numFmtId="0" fontId="3" fillId="10" borderId="0" xfId="0" applyFont="1" applyFill="1" applyAlignment="1">
      <alignment horizontal="center"/>
    </xf>
    <xf numFmtId="164" fontId="3" fillId="10" borderId="0" xfId="0" applyNumberFormat="1" applyFont="1" applyFill="1"/>
    <xf numFmtId="43" fontId="3" fillId="10" borderId="0" xfId="1" applyFont="1" applyFill="1"/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5429-44D5-4D86-98C0-A5162144149B}">
  <sheetPr>
    <tabColor rgb="FFFFCCFF"/>
  </sheetPr>
  <dimension ref="A1:R95"/>
  <sheetViews>
    <sheetView zoomScaleNormal="100" workbookViewId="0">
      <pane xSplit="5" ySplit="5" topLeftCell="F6" activePane="bottomRight" state="frozen"/>
      <selection activeCell="B89" sqref="B89"/>
      <selection pane="topRight" activeCell="B89" sqref="B89"/>
      <selection pane="bottomLeft" activeCell="B89" sqref="B89"/>
      <selection pane="bottomRight" activeCell="K13" sqref="K13"/>
    </sheetView>
  </sheetViews>
  <sheetFormatPr defaultRowHeight="14.4" x14ac:dyDescent="0.3"/>
  <cols>
    <col min="1" max="1" width="6.109375" style="4" customWidth="1"/>
    <col min="2" max="4" width="0.88671875" style="4" customWidth="1"/>
    <col min="5" max="5" width="39.33203125" style="4" customWidth="1"/>
    <col min="6" max="18" width="16.88671875" style="9" customWidth="1"/>
  </cols>
  <sheetData>
    <row r="1" spans="1:18" x14ac:dyDescent="0.3">
      <c r="A1" s="1" t="s">
        <v>0</v>
      </c>
      <c r="B1" s="2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3">
      <c r="A2" s="5" t="s">
        <v>1</v>
      </c>
      <c r="B2" s="3"/>
      <c r="C2" s="3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s="7" t="s">
        <v>2</v>
      </c>
      <c r="B3" s="8" t="s">
        <v>122</v>
      </c>
      <c r="C3" s="8"/>
      <c r="D3" s="8"/>
      <c r="E3" s="8"/>
    </row>
    <row r="4" spans="1:18" x14ac:dyDescent="0.3">
      <c r="A4" s="10"/>
      <c r="B4" s="11"/>
      <c r="C4" s="11"/>
      <c r="D4" s="11"/>
      <c r="E4" s="11"/>
      <c r="F4" s="12">
        <f t="shared" ref="F4:R4" si="0">F95</f>
        <v>-9.9999979138374329E-3</v>
      </c>
      <c r="G4" s="12">
        <f t="shared" si="0"/>
        <v>-4.1799999475479126</v>
      </c>
      <c r="H4" s="12">
        <f t="shared" si="0"/>
        <v>9.9999904632568359E-3</v>
      </c>
      <c r="I4" s="12">
        <f t="shared" si="0"/>
        <v>9.9999904632568359E-3</v>
      </c>
      <c r="J4" s="12">
        <f t="shared" si="0"/>
        <v>0</v>
      </c>
      <c r="K4" s="12">
        <f t="shared" si="0"/>
        <v>-0.26920509338378906</v>
      </c>
      <c r="L4" s="12">
        <f t="shared" si="0"/>
        <v>0</v>
      </c>
      <c r="M4" s="12">
        <f t="shared" si="0"/>
        <v>5.9998035430908203E-3</v>
      </c>
      <c r="N4" s="12">
        <f t="shared" si="0"/>
        <v>4.0004253387451172E-3</v>
      </c>
      <c r="O4" s="12">
        <f t="shared" si="0"/>
        <v>-9.9999979138374329E-3</v>
      </c>
      <c r="P4" s="12">
        <f t="shared" si="0"/>
        <v>0</v>
      </c>
      <c r="Q4" s="12">
        <f t="shared" si="0"/>
        <v>0</v>
      </c>
      <c r="R4" s="12">
        <f t="shared" si="0"/>
        <v>0</v>
      </c>
    </row>
    <row r="5" spans="1:18" x14ac:dyDescent="0.3">
      <c r="A5" s="13">
        <v>1</v>
      </c>
      <c r="B5" s="14"/>
      <c r="C5" s="14"/>
      <c r="D5" s="14"/>
      <c r="E5" s="14"/>
      <c r="F5" s="14" t="s">
        <v>3</v>
      </c>
      <c r="G5" s="14" t="s">
        <v>4</v>
      </c>
      <c r="H5" s="14" t="s">
        <v>123</v>
      </c>
      <c r="I5" s="14" t="s">
        <v>124</v>
      </c>
      <c r="J5" s="14" t="s">
        <v>5</v>
      </c>
      <c r="K5" s="14" t="s">
        <v>129</v>
      </c>
      <c r="L5" s="14" t="s">
        <v>6</v>
      </c>
      <c r="M5" s="14" t="s">
        <v>125</v>
      </c>
      <c r="N5" s="14" t="s">
        <v>126</v>
      </c>
      <c r="O5" s="14" t="s">
        <v>7</v>
      </c>
      <c r="P5" s="14" t="s">
        <v>8</v>
      </c>
      <c r="Q5" s="14" t="s">
        <v>9</v>
      </c>
      <c r="R5" s="15" t="s">
        <v>10</v>
      </c>
    </row>
    <row r="6" spans="1:18" x14ac:dyDescent="0.3">
      <c r="A6" s="16">
        <v>2</v>
      </c>
      <c r="B6" s="3" t="s">
        <v>11</v>
      </c>
      <c r="C6" s="3"/>
      <c r="D6" s="3"/>
      <c r="E6" s="3"/>
    </row>
    <row r="7" spans="1:18" x14ac:dyDescent="0.3">
      <c r="A7" s="16">
        <v>3</v>
      </c>
      <c r="C7" s="3" t="s">
        <v>12</v>
      </c>
      <c r="D7" s="3"/>
      <c r="E7" s="3"/>
    </row>
    <row r="8" spans="1:18" x14ac:dyDescent="0.3">
      <c r="A8" s="17">
        <v>4</v>
      </c>
      <c r="C8" s="9"/>
      <c r="D8" s="9" t="s">
        <v>13</v>
      </c>
      <c r="E8" s="9"/>
      <c r="F8" s="9">
        <v>29850761.960000001</v>
      </c>
      <c r="G8" s="9">
        <v>16837500.41</v>
      </c>
      <c r="H8" s="9">
        <v>74005062.540000007</v>
      </c>
      <c r="I8" s="9">
        <v>30801885.940000001</v>
      </c>
      <c r="J8" s="9">
        <v>48074624.929999992</v>
      </c>
      <c r="K8" s="9">
        <v>1433344139.03</v>
      </c>
      <c r="L8" s="9">
        <v>30907360.82</v>
      </c>
      <c r="M8" s="9">
        <v>13786578.140000001</v>
      </c>
      <c r="N8" s="9">
        <v>13491548.039999999</v>
      </c>
      <c r="O8" s="9">
        <v>854098.62</v>
      </c>
      <c r="P8" s="9">
        <v>1578173.76</v>
      </c>
      <c r="Q8" s="9">
        <v>1454966.0699999998</v>
      </c>
      <c r="R8" s="9">
        <v>1894551.03</v>
      </c>
    </row>
    <row r="9" spans="1:18" x14ac:dyDescent="0.3">
      <c r="A9" s="17">
        <v>5</v>
      </c>
      <c r="C9" s="9"/>
      <c r="D9" s="9" t="s">
        <v>14</v>
      </c>
      <c r="E9" s="9"/>
      <c r="F9" s="9">
        <v>0</v>
      </c>
      <c r="G9" s="9">
        <v>0</v>
      </c>
      <c r="I9" s="9">
        <v>0</v>
      </c>
      <c r="K9" s="9">
        <v>47943158.710000001</v>
      </c>
      <c r="L9" s="9">
        <v>77416687.719999999</v>
      </c>
      <c r="P9" s="9">
        <v>0</v>
      </c>
      <c r="Q9" s="9">
        <v>0</v>
      </c>
    </row>
    <row r="10" spans="1:18" x14ac:dyDescent="0.3">
      <c r="A10" s="17">
        <v>6</v>
      </c>
      <c r="C10" s="9"/>
      <c r="D10" s="9" t="s">
        <v>15</v>
      </c>
      <c r="E10" s="9"/>
      <c r="F10" s="9">
        <v>5907114.3300000001</v>
      </c>
      <c r="G10" s="9">
        <v>178644162.65000001</v>
      </c>
      <c r="H10" s="9">
        <v>10090</v>
      </c>
      <c r="I10" s="9">
        <v>10090</v>
      </c>
      <c r="J10" s="9">
        <v>140621105.25999999</v>
      </c>
      <c r="K10" s="9">
        <v>733223610.52999985</v>
      </c>
      <c r="N10" s="9">
        <v>5029</v>
      </c>
      <c r="O10" s="9">
        <v>7825675.9799999995</v>
      </c>
      <c r="P10" s="9">
        <v>24656150.300000001</v>
      </c>
      <c r="Q10" s="9">
        <v>5740.37</v>
      </c>
      <c r="R10" s="9">
        <v>2467145.16</v>
      </c>
    </row>
    <row r="11" spans="1:18" x14ac:dyDescent="0.3">
      <c r="A11" s="17">
        <v>7</v>
      </c>
      <c r="C11" s="9"/>
      <c r="D11" s="9" t="s">
        <v>16</v>
      </c>
      <c r="E11" s="9"/>
      <c r="I11" s="9">
        <v>0</v>
      </c>
      <c r="K11" s="9">
        <v>0</v>
      </c>
    </row>
    <row r="12" spans="1:18" x14ac:dyDescent="0.3">
      <c r="A12" s="17">
        <v>8</v>
      </c>
      <c r="C12" s="9"/>
      <c r="D12" s="9" t="s">
        <v>17</v>
      </c>
      <c r="E12" s="9"/>
      <c r="F12" s="9">
        <v>0</v>
      </c>
      <c r="G12" s="9">
        <v>0</v>
      </c>
      <c r="H12" s="9">
        <v>1682702.69</v>
      </c>
      <c r="I12" s="9">
        <v>3559690.6</v>
      </c>
      <c r="J12" s="9">
        <v>417019000</v>
      </c>
      <c r="K12" s="9">
        <v>0</v>
      </c>
      <c r="L12" s="9">
        <v>753678.45</v>
      </c>
      <c r="O12" s="9">
        <v>916500</v>
      </c>
      <c r="P12" s="9">
        <v>0</v>
      </c>
      <c r="Q12" s="9">
        <v>0</v>
      </c>
    </row>
    <row r="13" spans="1:18" x14ac:dyDescent="0.3">
      <c r="A13" s="17">
        <v>9</v>
      </c>
      <c r="C13" s="9"/>
      <c r="D13" s="9" t="s">
        <v>18</v>
      </c>
      <c r="E13" s="9"/>
      <c r="F13" s="9">
        <v>0</v>
      </c>
      <c r="G13" s="9">
        <v>0</v>
      </c>
      <c r="I13" s="9">
        <v>0</v>
      </c>
      <c r="K13" s="9">
        <v>0</v>
      </c>
      <c r="P13" s="9">
        <v>0</v>
      </c>
      <c r="Q13" s="9">
        <v>0</v>
      </c>
    </row>
    <row r="14" spans="1:18" x14ac:dyDescent="0.3">
      <c r="A14" s="17">
        <v>10</v>
      </c>
      <c r="C14" s="9"/>
      <c r="D14" s="9" t="s">
        <v>19</v>
      </c>
      <c r="E14" s="9"/>
      <c r="F14" s="9">
        <v>0</v>
      </c>
      <c r="G14" s="9">
        <v>0</v>
      </c>
      <c r="I14" s="9">
        <v>0</v>
      </c>
      <c r="J14" s="9">
        <v>4926123.8299999991</v>
      </c>
      <c r="K14" s="9">
        <v>0</v>
      </c>
      <c r="L14" s="9">
        <v>1115499.19</v>
      </c>
      <c r="P14" s="9">
        <v>0</v>
      </c>
      <c r="Q14" s="9">
        <v>0</v>
      </c>
    </row>
    <row r="15" spans="1:18" x14ac:dyDescent="0.3">
      <c r="A15" s="17">
        <v>11</v>
      </c>
      <c r="C15" s="9"/>
      <c r="D15" s="9" t="s">
        <v>20</v>
      </c>
      <c r="E15" s="9"/>
      <c r="F15" s="9">
        <v>0</v>
      </c>
      <c r="G15" s="9">
        <v>0</v>
      </c>
      <c r="I15" s="9">
        <v>0</v>
      </c>
      <c r="K15" s="9">
        <v>0</v>
      </c>
      <c r="P15" s="9">
        <v>0</v>
      </c>
      <c r="Q15" s="9">
        <v>0</v>
      </c>
    </row>
    <row r="16" spans="1:18" x14ac:dyDescent="0.3">
      <c r="A16" s="17">
        <v>12</v>
      </c>
      <c r="C16" s="9"/>
      <c r="D16" s="9" t="s">
        <v>21</v>
      </c>
      <c r="E16" s="9"/>
      <c r="F16" s="9">
        <v>62853.23</v>
      </c>
      <c r="G16" s="9">
        <v>1175291.94</v>
      </c>
      <c r="H16" s="9">
        <v>700.98</v>
      </c>
      <c r="I16" s="9">
        <v>1020.92</v>
      </c>
      <c r="J16" s="9">
        <v>62210434.123584747</v>
      </c>
      <c r="K16" s="9">
        <v>76968806.430000022</v>
      </c>
      <c r="M16" s="9">
        <v>1324276.99</v>
      </c>
      <c r="N16" s="9">
        <v>1322030</v>
      </c>
      <c r="O16" s="9">
        <v>2678343.4899999993</v>
      </c>
      <c r="P16" s="9">
        <v>0</v>
      </c>
      <c r="Q16" s="9">
        <v>75465.58</v>
      </c>
    </row>
    <row r="17" spans="1:18" x14ac:dyDescent="0.3">
      <c r="A17" s="17">
        <v>13</v>
      </c>
      <c r="C17" s="9"/>
      <c r="D17" s="9" t="s">
        <v>22</v>
      </c>
      <c r="E17" s="9"/>
      <c r="F17" s="9">
        <v>0</v>
      </c>
      <c r="G17" s="9">
        <v>0</v>
      </c>
      <c r="K17" s="9">
        <v>0</v>
      </c>
      <c r="P17" s="9">
        <v>0</v>
      </c>
      <c r="Q17" s="9">
        <v>0</v>
      </c>
    </row>
    <row r="18" spans="1:18" x14ac:dyDescent="0.3">
      <c r="A18" s="17">
        <v>14</v>
      </c>
      <c r="B18" s="9"/>
      <c r="C18" s="9"/>
      <c r="D18" s="9"/>
      <c r="E18" s="9"/>
    </row>
    <row r="19" spans="1:18" x14ac:dyDescent="0.3">
      <c r="A19" s="18">
        <v>15</v>
      </c>
      <c r="B19" s="19" t="s">
        <v>23</v>
      </c>
      <c r="C19" s="19"/>
      <c r="D19" s="19"/>
      <c r="E19" s="19"/>
      <c r="F19" s="20">
        <f t="shared" ref="F19:R19" si="1">SUM(F6:F18)</f>
        <v>35820729.519999996</v>
      </c>
      <c r="G19" s="20">
        <f t="shared" si="1"/>
        <v>196656955</v>
      </c>
      <c r="H19" s="20">
        <f t="shared" si="1"/>
        <v>75698556.210000008</v>
      </c>
      <c r="I19" s="20">
        <f t="shared" ref="I19" si="2">SUM(I6:I18)</f>
        <v>34372687.460000001</v>
      </c>
      <c r="J19" s="20">
        <f t="shared" si="1"/>
        <v>672851288.14358485</v>
      </c>
      <c r="K19" s="20">
        <f t="shared" si="1"/>
        <v>2291479714.6999998</v>
      </c>
      <c r="L19" s="20">
        <f t="shared" si="1"/>
        <v>110193226.17999999</v>
      </c>
      <c r="M19" s="20">
        <f t="shared" si="1"/>
        <v>15110855.130000001</v>
      </c>
      <c r="N19" s="20">
        <f t="shared" ref="N19:O19" si="3">SUM(N6:N18)</f>
        <v>14818607.039999999</v>
      </c>
      <c r="O19" s="20">
        <f t="shared" si="3"/>
        <v>12274618.09</v>
      </c>
      <c r="P19" s="20">
        <f t="shared" si="1"/>
        <v>26234324.060000002</v>
      </c>
      <c r="Q19" s="20">
        <f t="shared" si="1"/>
        <v>1536172.02</v>
      </c>
      <c r="R19" s="20">
        <f t="shared" si="1"/>
        <v>4361696.1900000004</v>
      </c>
    </row>
    <row r="20" spans="1:18" x14ac:dyDescent="0.3">
      <c r="A20" s="17">
        <v>16</v>
      </c>
      <c r="B20" s="9"/>
      <c r="C20" s="9"/>
      <c r="D20" s="9"/>
      <c r="E20" s="9"/>
      <c r="K20" s="9">
        <v>0</v>
      </c>
    </row>
    <row r="21" spans="1:18" x14ac:dyDescent="0.3">
      <c r="A21" s="16">
        <v>17</v>
      </c>
      <c r="C21" s="3" t="s">
        <v>24</v>
      </c>
      <c r="D21" s="3"/>
      <c r="E21" s="3"/>
      <c r="F21" s="3"/>
      <c r="G21" s="3"/>
      <c r="H21" s="3"/>
      <c r="I21" s="3"/>
      <c r="J21" s="3"/>
      <c r="K21" s="9">
        <v>0</v>
      </c>
      <c r="L21" s="3"/>
      <c r="M21" s="3"/>
      <c r="N21" s="3"/>
      <c r="O21" s="3"/>
      <c r="P21" s="3"/>
      <c r="Q21" s="3"/>
      <c r="R21" s="3"/>
    </row>
    <row r="22" spans="1:18" x14ac:dyDescent="0.3">
      <c r="A22" s="17">
        <v>18</v>
      </c>
      <c r="D22" s="9" t="s">
        <v>25</v>
      </c>
      <c r="E22" s="9"/>
      <c r="F22" s="9">
        <v>0</v>
      </c>
      <c r="G22" s="9">
        <v>450000</v>
      </c>
      <c r="K22" s="9">
        <v>0</v>
      </c>
      <c r="P22" s="9">
        <v>0</v>
      </c>
      <c r="Q22" s="9">
        <v>0</v>
      </c>
    </row>
    <row r="23" spans="1:18" x14ac:dyDescent="0.3">
      <c r="A23" s="17">
        <v>19</v>
      </c>
      <c r="D23" s="9" t="s">
        <v>26</v>
      </c>
      <c r="E23" s="9"/>
      <c r="F23" s="9">
        <v>0</v>
      </c>
      <c r="G23" s="9">
        <v>0</v>
      </c>
      <c r="K23" s="9">
        <v>0</v>
      </c>
      <c r="P23" s="9">
        <v>0</v>
      </c>
      <c r="Q23" s="9">
        <v>0</v>
      </c>
    </row>
    <row r="24" spans="1:18" x14ac:dyDescent="0.3">
      <c r="A24" s="17">
        <v>20</v>
      </c>
      <c r="D24" s="9" t="s">
        <v>27</v>
      </c>
      <c r="E24" s="9"/>
      <c r="F24" s="9">
        <v>0</v>
      </c>
      <c r="G24" s="9">
        <v>0</v>
      </c>
      <c r="J24" s="9">
        <v>519324965</v>
      </c>
      <c r="K24" s="9">
        <v>44061461.670100011</v>
      </c>
      <c r="P24" s="9">
        <v>0</v>
      </c>
      <c r="Q24" s="9">
        <v>0</v>
      </c>
    </row>
    <row r="25" spans="1:18" x14ac:dyDescent="0.3">
      <c r="A25" s="17">
        <v>21</v>
      </c>
      <c r="D25" s="9" t="s">
        <v>28</v>
      </c>
      <c r="E25" s="9"/>
      <c r="F25" s="9">
        <v>0</v>
      </c>
      <c r="G25" s="9">
        <v>0</v>
      </c>
      <c r="H25" s="9">
        <v>11253407.48</v>
      </c>
      <c r="I25" s="9">
        <v>11673576.57</v>
      </c>
      <c r="K25" s="9">
        <v>0</v>
      </c>
      <c r="L25" s="9">
        <v>3240913.96</v>
      </c>
      <c r="M25" s="9">
        <v>1271266827.6300001</v>
      </c>
      <c r="N25" s="9">
        <v>1407492276.78</v>
      </c>
      <c r="P25" s="9">
        <v>0</v>
      </c>
      <c r="Q25" s="9">
        <v>0</v>
      </c>
    </row>
    <row r="26" spans="1:18" x14ac:dyDescent="0.3">
      <c r="A26" s="17">
        <v>22</v>
      </c>
      <c r="D26" s="9" t="s">
        <v>29</v>
      </c>
      <c r="E26" s="9"/>
      <c r="F26" s="9">
        <v>0</v>
      </c>
      <c r="G26" s="9">
        <v>0</v>
      </c>
      <c r="I26" s="9">
        <v>0</v>
      </c>
      <c r="K26" s="9">
        <v>0</v>
      </c>
      <c r="P26" s="9">
        <v>0</v>
      </c>
      <c r="Q26" s="9">
        <v>0</v>
      </c>
    </row>
    <row r="27" spans="1:18" x14ac:dyDescent="0.3">
      <c r="A27" s="17">
        <v>23</v>
      </c>
      <c r="D27" s="9" t="s">
        <v>30</v>
      </c>
      <c r="E27" s="9"/>
      <c r="F27" s="9">
        <v>0</v>
      </c>
      <c r="G27" s="9">
        <v>0</v>
      </c>
      <c r="H27" s="9">
        <v>4666510</v>
      </c>
      <c r="I27" s="9">
        <v>44666510</v>
      </c>
      <c r="K27" s="9">
        <v>0</v>
      </c>
      <c r="P27" s="9">
        <v>0</v>
      </c>
      <c r="Q27" s="9">
        <v>0</v>
      </c>
    </row>
    <row r="28" spans="1:18" x14ac:dyDescent="0.3">
      <c r="A28" s="17">
        <v>24</v>
      </c>
      <c r="D28" s="9" t="s">
        <v>31</v>
      </c>
      <c r="E28" s="9"/>
      <c r="F28" s="9">
        <v>0</v>
      </c>
      <c r="G28" s="9">
        <v>0</v>
      </c>
      <c r="I28" s="9">
        <v>0</v>
      </c>
      <c r="K28" s="9">
        <v>0</v>
      </c>
      <c r="P28" s="9">
        <v>0</v>
      </c>
      <c r="Q28" s="9">
        <v>0</v>
      </c>
    </row>
    <row r="29" spans="1:18" x14ac:dyDescent="0.3">
      <c r="A29" s="17">
        <v>25</v>
      </c>
      <c r="D29" s="9" t="s">
        <v>32</v>
      </c>
      <c r="E29" s="9"/>
      <c r="F29" s="9">
        <v>0</v>
      </c>
      <c r="G29" s="9">
        <v>0</v>
      </c>
      <c r="P29" s="9">
        <v>0</v>
      </c>
      <c r="Q29" s="9">
        <v>0</v>
      </c>
    </row>
    <row r="30" spans="1:18" x14ac:dyDescent="0.3">
      <c r="A30" s="17">
        <v>26</v>
      </c>
      <c r="D30" s="9" t="s">
        <v>33</v>
      </c>
      <c r="E30" s="9"/>
      <c r="F30" s="9">
        <v>0</v>
      </c>
      <c r="G30" s="9">
        <v>0</v>
      </c>
      <c r="P30" s="9">
        <v>0</v>
      </c>
      <c r="Q30" s="9">
        <v>0</v>
      </c>
    </row>
    <row r="31" spans="1:18" x14ac:dyDescent="0.3">
      <c r="A31" s="17">
        <v>27</v>
      </c>
      <c r="D31" s="9" t="s">
        <v>34</v>
      </c>
      <c r="E31" s="9"/>
      <c r="F31" s="9">
        <v>1376676.16</v>
      </c>
      <c r="G31" s="9">
        <v>3146622.8</v>
      </c>
      <c r="H31" s="9">
        <v>89298.89</v>
      </c>
      <c r="I31" s="9">
        <v>81569.399999999994</v>
      </c>
      <c r="J31" s="9">
        <v>4676688.7999999989</v>
      </c>
      <c r="K31" s="9">
        <v>4308102.8900000006</v>
      </c>
      <c r="L31" s="9">
        <v>70514470.370000005</v>
      </c>
      <c r="M31" s="9">
        <v>2233852.9899999998</v>
      </c>
      <c r="N31" s="9">
        <v>2082829.87</v>
      </c>
      <c r="P31" s="9">
        <v>201818.66</v>
      </c>
      <c r="Q31" s="9">
        <v>15218.33</v>
      </c>
    </row>
    <row r="32" spans="1:18" x14ac:dyDescent="0.3">
      <c r="A32" s="17">
        <v>28</v>
      </c>
      <c r="D32" s="9" t="s">
        <v>35</v>
      </c>
      <c r="E32" s="9"/>
      <c r="F32" s="9">
        <v>742951.75</v>
      </c>
      <c r="G32" s="9">
        <v>829119.69</v>
      </c>
      <c r="J32" s="9">
        <v>1889284.5063545667</v>
      </c>
      <c r="K32" s="9">
        <v>26091506.920000002</v>
      </c>
      <c r="L32" s="9">
        <v>1051148.6100000001</v>
      </c>
      <c r="O32" s="9">
        <v>2174407.87</v>
      </c>
      <c r="P32" s="9">
        <v>4315732.34</v>
      </c>
      <c r="Q32" s="9">
        <v>0</v>
      </c>
    </row>
    <row r="33" spans="1:18" x14ac:dyDescent="0.3">
      <c r="A33" s="17">
        <v>29</v>
      </c>
      <c r="D33" s="9" t="s">
        <v>36</v>
      </c>
      <c r="E33" s="9"/>
      <c r="F33" s="9">
        <v>0</v>
      </c>
      <c r="G33" s="9">
        <v>47515</v>
      </c>
      <c r="J33" s="9">
        <v>60322498.290000007</v>
      </c>
      <c r="K33" s="9">
        <v>349932806.38863558</v>
      </c>
      <c r="M33" s="9">
        <v>17135.150000000001</v>
      </c>
      <c r="N33" s="9">
        <v>16101.85</v>
      </c>
      <c r="O33" s="9">
        <v>2414989.8199999998</v>
      </c>
      <c r="P33" s="9">
        <v>704618.73</v>
      </c>
      <c r="Q33" s="9">
        <v>67638.52</v>
      </c>
    </row>
    <row r="34" spans="1:18" x14ac:dyDescent="0.3">
      <c r="A34" s="17">
        <v>30</v>
      </c>
      <c r="D34" s="9" t="s">
        <v>37</v>
      </c>
      <c r="E34" s="9"/>
      <c r="F34" s="9">
        <v>0</v>
      </c>
      <c r="G34" s="9">
        <v>0</v>
      </c>
      <c r="K34" s="9">
        <v>7644104053.0795107</v>
      </c>
      <c r="L34" s="9">
        <v>709594.51</v>
      </c>
      <c r="M34" s="9">
        <v>810713.25</v>
      </c>
      <c r="N34" s="9">
        <v>810713.25</v>
      </c>
      <c r="O34" s="9">
        <v>26796242.629999999</v>
      </c>
      <c r="Q34" s="9">
        <v>0</v>
      </c>
    </row>
    <row r="35" spans="1:18" x14ac:dyDescent="0.3">
      <c r="A35" s="17">
        <v>31</v>
      </c>
      <c r="D35" s="9" t="s">
        <v>38</v>
      </c>
      <c r="E35" s="9"/>
      <c r="F35" s="9">
        <v>1029807.57</v>
      </c>
      <c r="G35" s="9">
        <v>3106402.76</v>
      </c>
      <c r="J35" s="9">
        <v>292173.36887795664</v>
      </c>
      <c r="K35" s="9">
        <v>4196777.8199999984</v>
      </c>
      <c r="P35" s="9">
        <v>1026424.3</v>
      </c>
      <c r="Q35" s="9">
        <v>0</v>
      </c>
    </row>
    <row r="36" spans="1:18" x14ac:dyDescent="0.3">
      <c r="A36" s="17">
        <v>32</v>
      </c>
      <c r="D36" s="9" t="s">
        <v>39</v>
      </c>
      <c r="E36" s="9"/>
      <c r="F36" s="9">
        <v>742000</v>
      </c>
      <c r="G36" s="9">
        <v>1774407.15</v>
      </c>
      <c r="K36" s="9">
        <v>19250148.669999998</v>
      </c>
      <c r="M36" s="9">
        <v>419140</v>
      </c>
      <c r="N36" s="9">
        <v>419140</v>
      </c>
      <c r="P36" s="9">
        <v>0</v>
      </c>
      <c r="Q36" s="9">
        <v>0</v>
      </c>
    </row>
    <row r="37" spans="1:18" x14ac:dyDescent="0.3">
      <c r="A37" s="17">
        <v>33</v>
      </c>
      <c r="D37" s="9" t="s">
        <v>40</v>
      </c>
      <c r="E37" s="9"/>
      <c r="F37" s="9">
        <v>0</v>
      </c>
      <c r="G37" s="9">
        <v>0</v>
      </c>
      <c r="P37" s="9">
        <v>0</v>
      </c>
      <c r="Q37" s="9">
        <v>0</v>
      </c>
    </row>
    <row r="38" spans="1:18" x14ac:dyDescent="0.3">
      <c r="A38" s="17">
        <v>34</v>
      </c>
      <c r="D38" s="9" t="s">
        <v>41</v>
      </c>
      <c r="E38" s="9"/>
      <c r="F38" s="9">
        <v>947322.48</v>
      </c>
      <c r="G38" s="9">
        <v>5952944.54</v>
      </c>
      <c r="K38" s="9">
        <v>88677756.99000001</v>
      </c>
      <c r="P38" s="9">
        <v>0</v>
      </c>
      <c r="Q38" s="9">
        <v>0</v>
      </c>
    </row>
    <row r="39" spans="1:18" x14ac:dyDescent="0.3">
      <c r="A39" s="17">
        <v>35</v>
      </c>
      <c r="B39" s="9"/>
      <c r="C39" s="9"/>
      <c r="D39" s="9"/>
      <c r="E39" s="9"/>
    </row>
    <row r="40" spans="1:18" x14ac:dyDescent="0.3">
      <c r="A40" s="18">
        <v>36</v>
      </c>
      <c r="B40" s="19" t="s">
        <v>42</v>
      </c>
      <c r="C40" s="19"/>
      <c r="D40" s="19"/>
      <c r="E40" s="19"/>
      <c r="F40" s="20">
        <f t="shared" ref="F40:R40" si="4">SUM(F20:F39)</f>
        <v>4838757.96</v>
      </c>
      <c r="G40" s="20">
        <f t="shared" si="4"/>
        <v>15307011.940000001</v>
      </c>
      <c r="H40" s="20">
        <f t="shared" si="4"/>
        <v>16009216.370000001</v>
      </c>
      <c r="I40" s="20">
        <f t="shared" si="4"/>
        <v>56421655.969999999</v>
      </c>
      <c r="J40" s="20">
        <f t="shared" si="4"/>
        <v>586505609.96523261</v>
      </c>
      <c r="K40" s="20">
        <f>SUM(K20:K39)</f>
        <v>8180622614.4282455</v>
      </c>
      <c r="L40" s="20">
        <f t="shared" si="4"/>
        <v>75516127.450000003</v>
      </c>
      <c r="M40" s="20">
        <f t="shared" si="4"/>
        <v>1274747669.0200002</v>
      </c>
      <c r="N40" s="20">
        <f t="shared" si="4"/>
        <v>1410821061.7499998</v>
      </c>
      <c r="O40" s="20">
        <f t="shared" si="4"/>
        <v>31385640.32</v>
      </c>
      <c r="P40" s="20">
        <f t="shared" si="4"/>
        <v>6248594.0300000003</v>
      </c>
      <c r="Q40" s="20">
        <f t="shared" si="4"/>
        <v>82856.850000000006</v>
      </c>
      <c r="R40" s="20">
        <f t="shared" si="4"/>
        <v>0</v>
      </c>
    </row>
    <row r="41" spans="1:18" x14ac:dyDescent="0.3">
      <c r="A41" s="17">
        <v>37</v>
      </c>
      <c r="B41" s="9"/>
      <c r="C41" s="9"/>
      <c r="D41" s="9"/>
      <c r="E41" s="9"/>
      <c r="F41" s="9" t="s">
        <v>43</v>
      </c>
      <c r="G41" s="9" t="s">
        <v>43</v>
      </c>
      <c r="H41" s="9" t="s">
        <v>43</v>
      </c>
      <c r="I41" s="9" t="s">
        <v>43</v>
      </c>
      <c r="J41" s="9" t="s">
        <v>43</v>
      </c>
      <c r="K41" s="9" t="s">
        <v>43</v>
      </c>
      <c r="L41" s="9" t="s">
        <v>43</v>
      </c>
      <c r="M41" s="9" t="s">
        <v>43</v>
      </c>
      <c r="N41" s="9" t="s">
        <v>43</v>
      </c>
      <c r="O41" s="9" t="s">
        <v>43</v>
      </c>
      <c r="P41" s="9" t="s">
        <v>43</v>
      </c>
      <c r="Q41" s="9" t="s">
        <v>43</v>
      </c>
      <c r="R41" s="9" t="s">
        <v>43</v>
      </c>
    </row>
    <row r="42" spans="1:18" ht="15" thickBot="1" x14ac:dyDescent="0.35">
      <c r="A42" s="21">
        <v>38</v>
      </c>
      <c r="B42" s="22" t="s">
        <v>44</v>
      </c>
      <c r="C42" s="22"/>
      <c r="D42" s="22"/>
      <c r="E42" s="22"/>
      <c r="F42" s="23">
        <f t="shared" ref="F42:R42" si="5">F40+F19</f>
        <v>40659487.479999997</v>
      </c>
      <c r="G42" s="23">
        <f t="shared" si="5"/>
        <v>211963966.94</v>
      </c>
      <c r="H42" s="23">
        <f t="shared" si="5"/>
        <v>91707772.580000013</v>
      </c>
      <c r="I42" s="23">
        <f t="shared" si="5"/>
        <v>90794343.430000007</v>
      </c>
      <c r="J42" s="23">
        <f t="shared" si="5"/>
        <v>1259356898.1088176</v>
      </c>
      <c r="K42" s="23">
        <f t="shared" si="5"/>
        <v>10472102329.128246</v>
      </c>
      <c r="L42" s="23">
        <f t="shared" si="5"/>
        <v>185709353.63</v>
      </c>
      <c r="M42" s="23">
        <f t="shared" si="5"/>
        <v>1289858524.1500003</v>
      </c>
      <c r="N42" s="23">
        <f t="shared" si="5"/>
        <v>1425639668.7899997</v>
      </c>
      <c r="O42" s="23">
        <f t="shared" si="5"/>
        <v>43660258.409999996</v>
      </c>
      <c r="P42" s="23">
        <f t="shared" si="5"/>
        <v>32482918.090000004</v>
      </c>
      <c r="Q42" s="23">
        <f t="shared" si="5"/>
        <v>1619028.87</v>
      </c>
      <c r="R42" s="23">
        <f t="shared" si="5"/>
        <v>4361696.1900000004</v>
      </c>
    </row>
    <row r="43" spans="1:18" ht="15" thickTop="1" x14ac:dyDescent="0.3">
      <c r="A43" s="16">
        <v>39</v>
      </c>
      <c r="B43" s="3"/>
      <c r="C43" s="3"/>
      <c r="D43" s="3"/>
      <c r="E43" s="3"/>
    </row>
    <row r="44" spans="1:18" x14ac:dyDescent="0.3">
      <c r="A44" s="16">
        <v>40</v>
      </c>
      <c r="B44" s="3" t="s">
        <v>45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3">
      <c r="A45" s="16">
        <v>41</v>
      </c>
      <c r="C45" s="3" t="s">
        <v>46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3">
      <c r="A46" s="17">
        <v>42</v>
      </c>
      <c r="C46" s="9"/>
      <c r="D46" s="9" t="s">
        <v>47</v>
      </c>
      <c r="E46" s="9"/>
      <c r="F46" s="9">
        <v>0</v>
      </c>
      <c r="G46" s="9">
        <v>0</v>
      </c>
      <c r="P46" s="9">
        <v>0</v>
      </c>
    </row>
    <row r="47" spans="1:18" x14ac:dyDescent="0.3">
      <c r="A47" s="17">
        <v>43</v>
      </c>
      <c r="C47" s="9"/>
      <c r="D47" s="9" t="s">
        <v>48</v>
      </c>
      <c r="E47" s="9"/>
      <c r="F47" s="9">
        <v>19319876.829999998</v>
      </c>
      <c r="G47" s="9">
        <v>110770909.84</v>
      </c>
      <c r="H47" s="9">
        <v>58500</v>
      </c>
      <c r="I47" s="9">
        <v>1500</v>
      </c>
      <c r="J47" s="9">
        <v>374229460.33999997</v>
      </c>
      <c r="K47" s="9">
        <v>1437108075.8300004</v>
      </c>
      <c r="L47" s="9">
        <v>32591414.43</v>
      </c>
      <c r="M47" s="9">
        <v>11833.35</v>
      </c>
      <c r="N47" s="9">
        <v>18533.36</v>
      </c>
      <c r="O47" s="9">
        <v>3125128.8800000004</v>
      </c>
      <c r="P47" s="9">
        <v>12483260.199999999</v>
      </c>
      <c r="Q47" s="9">
        <v>291933.88</v>
      </c>
      <c r="R47" s="9">
        <v>2404844.29</v>
      </c>
    </row>
    <row r="48" spans="1:18" x14ac:dyDescent="0.3">
      <c r="A48" s="17">
        <v>44</v>
      </c>
      <c r="C48" s="9"/>
      <c r="D48" s="9" t="s">
        <v>49</v>
      </c>
      <c r="E48" s="9"/>
      <c r="I48" s="9">
        <v>0</v>
      </c>
      <c r="K48" s="9">
        <v>0</v>
      </c>
    </row>
    <row r="49" spans="1:18" x14ac:dyDescent="0.3">
      <c r="A49" s="17">
        <v>45</v>
      </c>
      <c r="C49" s="9"/>
      <c r="D49" s="9" t="s">
        <v>50</v>
      </c>
      <c r="E49" s="9"/>
      <c r="I49" s="9">
        <v>0</v>
      </c>
      <c r="K49" s="9">
        <v>220000000</v>
      </c>
      <c r="L49" s="9">
        <v>2632711.12</v>
      </c>
    </row>
    <row r="50" spans="1:18" x14ac:dyDescent="0.3">
      <c r="A50" s="17">
        <v>46</v>
      </c>
      <c r="C50" s="9"/>
      <c r="D50" s="9" t="s">
        <v>51</v>
      </c>
      <c r="E50" s="9"/>
      <c r="F50" s="9">
        <v>435198</v>
      </c>
      <c r="G50" s="9">
        <v>532508.82999999996</v>
      </c>
      <c r="I50" s="9">
        <v>0</v>
      </c>
      <c r="J50" s="9">
        <v>271036607.98000002</v>
      </c>
      <c r="K50" s="9">
        <v>10297325.430000002</v>
      </c>
      <c r="L50" s="9">
        <v>2165483.33</v>
      </c>
      <c r="P50" s="9">
        <v>1175432</v>
      </c>
    </row>
    <row r="51" spans="1:18" x14ac:dyDescent="0.3">
      <c r="A51" s="17">
        <v>47</v>
      </c>
      <c r="C51" s="9"/>
      <c r="D51" s="9" t="s">
        <v>52</v>
      </c>
      <c r="E51" s="9"/>
      <c r="F51" s="9">
        <v>0</v>
      </c>
      <c r="G51" s="9">
        <v>0</v>
      </c>
      <c r="I51" s="9">
        <v>0</v>
      </c>
      <c r="K51" s="9">
        <v>0</v>
      </c>
      <c r="O51" s="9">
        <v>4157254.79</v>
      </c>
      <c r="P51" s="9">
        <v>0</v>
      </c>
    </row>
    <row r="52" spans="1:18" x14ac:dyDescent="0.3">
      <c r="A52" s="17">
        <v>48</v>
      </c>
      <c r="C52" s="9"/>
      <c r="D52" s="9" t="s">
        <v>53</v>
      </c>
      <c r="E52" s="9"/>
      <c r="F52" s="9">
        <v>0</v>
      </c>
      <c r="G52" s="9">
        <v>58000000</v>
      </c>
      <c r="I52" s="9">
        <v>0</v>
      </c>
      <c r="K52" s="9">
        <v>0</v>
      </c>
      <c r="P52" s="9">
        <v>0</v>
      </c>
    </row>
    <row r="53" spans="1:18" x14ac:dyDescent="0.3">
      <c r="A53" s="17">
        <v>49</v>
      </c>
      <c r="C53" s="9"/>
      <c r="D53" s="9" t="s">
        <v>54</v>
      </c>
      <c r="E53" s="9"/>
      <c r="F53" s="9">
        <v>0</v>
      </c>
      <c r="G53" s="9">
        <v>0</v>
      </c>
      <c r="I53" s="9">
        <v>0</v>
      </c>
      <c r="K53" s="9">
        <v>0</v>
      </c>
      <c r="P53" s="9">
        <v>0</v>
      </c>
    </row>
    <row r="54" spans="1:18" x14ac:dyDescent="0.3">
      <c r="A54" s="17">
        <v>50</v>
      </c>
      <c r="C54" s="9"/>
      <c r="D54" s="9" t="s">
        <v>55</v>
      </c>
      <c r="E54" s="9"/>
      <c r="F54" s="9">
        <v>2004748.29</v>
      </c>
      <c r="G54" s="9">
        <v>1508379.4</v>
      </c>
      <c r="J54" s="9">
        <v>679330.60714010592</v>
      </c>
      <c r="K54" s="9">
        <v>162389206.94999999</v>
      </c>
      <c r="L54" s="9">
        <v>11595789.829999998</v>
      </c>
      <c r="P54" s="9">
        <v>52249.38</v>
      </c>
    </row>
    <row r="55" spans="1:18" x14ac:dyDescent="0.3">
      <c r="A55" s="17">
        <v>51</v>
      </c>
      <c r="C55" s="9"/>
      <c r="D55" s="9" t="s">
        <v>56</v>
      </c>
      <c r="E55" s="9"/>
      <c r="F55" s="9">
        <v>682438.95</v>
      </c>
      <c r="G55" s="9">
        <v>8323629</v>
      </c>
      <c r="H55" s="9">
        <v>48616</v>
      </c>
      <c r="I55" s="9">
        <v>43357.15</v>
      </c>
      <c r="J55" s="9">
        <v>445665.32093328238</v>
      </c>
      <c r="K55" s="9">
        <v>6415904.46</v>
      </c>
      <c r="M55" s="9">
        <v>10600.15</v>
      </c>
      <c r="N55" s="9">
        <v>13783.47</v>
      </c>
      <c r="O55" s="9">
        <v>4878215.7799999993</v>
      </c>
      <c r="P55" s="9">
        <v>109646.31</v>
      </c>
    </row>
    <row r="56" spans="1:18" x14ac:dyDescent="0.3">
      <c r="A56" s="17">
        <v>52</v>
      </c>
      <c r="B56" s="9"/>
      <c r="C56" s="9"/>
      <c r="D56" s="9"/>
      <c r="E56" s="9"/>
      <c r="K56" s="9">
        <v>0</v>
      </c>
    </row>
    <row r="57" spans="1:18" x14ac:dyDescent="0.3">
      <c r="A57" s="18">
        <v>53</v>
      </c>
      <c r="B57" s="19"/>
      <c r="C57" s="19" t="s">
        <v>57</v>
      </c>
      <c r="D57" s="19"/>
      <c r="E57" s="19"/>
      <c r="F57" s="20">
        <f t="shared" ref="F57:R57" si="6">SUM(F43:F56)</f>
        <v>22442262.069999997</v>
      </c>
      <c r="G57" s="20">
        <f t="shared" si="6"/>
        <v>179135427.07000002</v>
      </c>
      <c r="H57" s="20">
        <f t="shared" si="6"/>
        <v>107116</v>
      </c>
      <c r="I57" s="20">
        <f t="shared" si="6"/>
        <v>44857.15</v>
      </c>
      <c r="J57" s="20">
        <f t="shared" si="6"/>
        <v>646391064.24807334</v>
      </c>
      <c r="K57" s="20">
        <f t="shared" si="6"/>
        <v>1836210512.6700006</v>
      </c>
      <c r="L57" s="20">
        <f t="shared" si="6"/>
        <v>48985398.709999993</v>
      </c>
      <c r="M57" s="20">
        <f t="shared" si="6"/>
        <v>22433.5</v>
      </c>
      <c r="N57" s="20">
        <f t="shared" si="6"/>
        <v>32316.83</v>
      </c>
      <c r="O57" s="20">
        <f t="shared" si="6"/>
        <v>12160599.449999999</v>
      </c>
      <c r="P57" s="20">
        <f t="shared" si="6"/>
        <v>13820587.890000001</v>
      </c>
      <c r="Q57" s="20">
        <f t="shared" si="6"/>
        <v>291933.88</v>
      </c>
      <c r="R57" s="20">
        <f t="shared" si="6"/>
        <v>2404844.29</v>
      </c>
    </row>
    <row r="58" spans="1:18" x14ac:dyDescent="0.3">
      <c r="A58" s="17">
        <v>54</v>
      </c>
      <c r="B58" s="9"/>
      <c r="C58" s="9"/>
      <c r="D58" s="9"/>
      <c r="E58" s="9"/>
      <c r="K58" s="9">
        <v>0</v>
      </c>
    </row>
    <row r="59" spans="1:18" x14ac:dyDescent="0.3">
      <c r="A59" s="16">
        <v>55</v>
      </c>
      <c r="C59" s="3" t="s">
        <v>58</v>
      </c>
      <c r="D59" s="3"/>
      <c r="E59" s="3"/>
      <c r="F59" s="3"/>
      <c r="G59" s="3"/>
      <c r="H59" s="3"/>
      <c r="I59" s="3"/>
      <c r="J59" s="3"/>
      <c r="K59" s="3">
        <v>0</v>
      </c>
      <c r="L59" s="3"/>
      <c r="M59" s="3"/>
      <c r="N59" s="3"/>
      <c r="O59" s="3"/>
      <c r="P59" s="3"/>
      <c r="Q59" s="3"/>
      <c r="R59" s="3"/>
    </row>
    <row r="60" spans="1:18" x14ac:dyDescent="0.3">
      <c r="A60" s="17">
        <v>56</v>
      </c>
      <c r="C60" s="9"/>
      <c r="D60" s="9" t="s">
        <v>59</v>
      </c>
      <c r="E60" s="9"/>
      <c r="F60" s="9">
        <v>0</v>
      </c>
      <c r="G60" s="9">
        <v>0</v>
      </c>
      <c r="K60" s="9">
        <v>0</v>
      </c>
      <c r="P60" s="9">
        <v>0</v>
      </c>
    </row>
    <row r="61" spans="1:18" x14ac:dyDescent="0.3">
      <c r="A61" s="17">
        <v>57</v>
      </c>
      <c r="C61" s="9"/>
      <c r="D61" s="9" t="s">
        <v>60</v>
      </c>
      <c r="E61" s="9"/>
      <c r="F61" s="9">
        <v>0</v>
      </c>
      <c r="G61" s="9">
        <v>0</v>
      </c>
      <c r="K61" s="9">
        <v>615000000</v>
      </c>
      <c r="L61" s="9">
        <v>42281883.409999996</v>
      </c>
      <c r="P61" s="9">
        <v>0</v>
      </c>
    </row>
    <row r="62" spans="1:18" x14ac:dyDescent="0.3">
      <c r="A62" s="17">
        <v>58</v>
      </c>
      <c r="C62" s="9"/>
      <c r="D62" s="9" t="s">
        <v>61</v>
      </c>
      <c r="E62" s="9"/>
      <c r="F62" s="9">
        <v>307753.74</v>
      </c>
      <c r="G62" s="9">
        <v>321022.33000000007</v>
      </c>
      <c r="J62" s="9">
        <v>1180292.530744351</v>
      </c>
      <c r="K62" s="9">
        <v>17291912.73</v>
      </c>
      <c r="L62" s="9">
        <v>9200495.5399999991</v>
      </c>
      <c r="P62" s="9">
        <v>3430211.25</v>
      </c>
    </row>
    <row r="63" spans="1:18" x14ac:dyDescent="0.3">
      <c r="A63" s="17">
        <v>59</v>
      </c>
      <c r="C63" s="9"/>
      <c r="D63" s="9" t="s">
        <v>62</v>
      </c>
      <c r="E63" s="9"/>
      <c r="F63" s="9">
        <v>4406086.0599999996</v>
      </c>
      <c r="G63" s="9">
        <v>14082769</v>
      </c>
      <c r="H63" s="9">
        <v>698754</v>
      </c>
      <c r="I63" s="9">
        <v>698754</v>
      </c>
      <c r="J63" s="9">
        <v>1889415.2600000019</v>
      </c>
      <c r="K63" s="9">
        <v>4896491.7299999995</v>
      </c>
      <c r="P63" s="9">
        <v>526474</v>
      </c>
    </row>
    <row r="64" spans="1:18" x14ac:dyDescent="0.3">
      <c r="A64" s="17">
        <v>60</v>
      </c>
      <c r="C64" s="9"/>
      <c r="D64" s="9" t="s">
        <v>63</v>
      </c>
      <c r="E64" s="9"/>
      <c r="F64" s="9">
        <v>0</v>
      </c>
      <c r="G64" s="9">
        <v>0</v>
      </c>
      <c r="K64" s="9">
        <v>0</v>
      </c>
      <c r="P64" s="9">
        <v>0</v>
      </c>
    </row>
    <row r="65" spans="1:18" x14ac:dyDescent="0.3">
      <c r="A65" s="17">
        <v>61</v>
      </c>
      <c r="C65" s="9"/>
      <c r="D65" s="9" t="s">
        <v>64</v>
      </c>
      <c r="E65" s="9"/>
      <c r="F65" s="9">
        <v>0</v>
      </c>
      <c r="G65" s="9">
        <v>0</v>
      </c>
      <c r="K65" s="9">
        <v>0</v>
      </c>
      <c r="P65" s="9">
        <v>0</v>
      </c>
    </row>
    <row r="66" spans="1:18" x14ac:dyDescent="0.3">
      <c r="A66" s="17">
        <v>62</v>
      </c>
      <c r="C66" s="9"/>
      <c r="D66" s="9" t="s">
        <v>65</v>
      </c>
      <c r="E66" s="9"/>
      <c r="F66" s="9">
        <v>0</v>
      </c>
      <c r="G66" s="9">
        <v>0</v>
      </c>
      <c r="K66" s="9">
        <v>0</v>
      </c>
      <c r="P66" s="9">
        <v>0</v>
      </c>
    </row>
    <row r="67" spans="1:18" x14ac:dyDescent="0.3">
      <c r="A67" s="17">
        <v>63</v>
      </c>
      <c r="C67" s="9"/>
      <c r="D67" s="9" t="s">
        <v>66</v>
      </c>
      <c r="E67" s="9"/>
      <c r="F67" s="9">
        <v>148590.35</v>
      </c>
      <c r="G67" s="9">
        <v>165823.94</v>
      </c>
      <c r="K67" s="9">
        <v>66800332.681026489</v>
      </c>
      <c r="P67" s="9">
        <v>863146.47</v>
      </c>
    </row>
    <row r="68" spans="1:18" x14ac:dyDescent="0.3">
      <c r="A68" s="17">
        <v>64</v>
      </c>
      <c r="C68" s="9"/>
      <c r="D68" s="9" t="s">
        <v>67</v>
      </c>
      <c r="E68" s="9"/>
      <c r="F68" s="9">
        <v>0</v>
      </c>
      <c r="G68" s="9">
        <v>0</v>
      </c>
      <c r="K68" s="9">
        <v>0</v>
      </c>
      <c r="P68" s="9">
        <v>0</v>
      </c>
    </row>
    <row r="69" spans="1:18" x14ac:dyDescent="0.3">
      <c r="A69" s="17">
        <v>65</v>
      </c>
      <c r="C69" s="9"/>
      <c r="D69" s="9" t="s">
        <v>68</v>
      </c>
      <c r="E69" s="9"/>
      <c r="F69" s="9">
        <v>0</v>
      </c>
      <c r="G69" s="9">
        <v>0</v>
      </c>
      <c r="K69" s="9">
        <v>300000</v>
      </c>
      <c r="P69" s="9">
        <v>0</v>
      </c>
    </row>
    <row r="70" spans="1:18" x14ac:dyDescent="0.3">
      <c r="A70" s="17">
        <v>66</v>
      </c>
      <c r="B70" s="9"/>
      <c r="C70" s="9"/>
      <c r="D70" s="9"/>
      <c r="E70" s="9"/>
    </row>
    <row r="71" spans="1:18" x14ac:dyDescent="0.3">
      <c r="A71" s="18">
        <v>67</v>
      </c>
      <c r="B71" s="19"/>
      <c r="C71" s="19" t="s">
        <v>69</v>
      </c>
      <c r="D71" s="19"/>
      <c r="E71" s="19"/>
      <c r="F71" s="20">
        <f t="shared" ref="F71:R71" si="7">SUM(F58:F70)</f>
        <v>4862430.1499999994</v>
      </c>
      <c r="G71" s="20">
        <f t="shared" si="7"/>
        <v>14569615.27</v>
      </c>
      <c r="H71" s="20">
        <f t="shared" si="7"/>
        <v>698754</v>
      </c>
      <c r="I71" s="20">
        <f t="shared" si="7"/>
        <v>698754</v>
      </c>
      <c r="J71" s="20">
        <f t="shared" si="7"/>
        <v>3069707.7907443531</v>
      </c>
      <c r="K71" s="20">
        <f t="shared" si="7"/>
        <v>704288737.1410265</v>
      </c>
      <c r="L71" s="20">
        <f t="shared" si="7"/>
        <v>51482378.949999996</v>
      </c>
      <c r="M71" s="20">
        <f t="shared" si="7"/>
        <v>0</v>
      </c>
      <c r="N71" s="20">
        <f t="shared" si="7"/>
        <v>0</v>
      </c>
      <c r="O71" s="20">
        <f t="shared" si="7"/>
        <v>0</v>
      </c>
      <c r="P71" s="20">
        <f t="shared" si="7"/>
        <v>4819831.72</v>
      </c>
      <c r="Q71" s="20">
        <f t="shared" si="7"/>
        <v>0</v>
      </c>
      <c r="R71" s="20">
        <f t="shared" si="7"/>
        <v>0</v>
      </c>
    </row>
    <row r="72" spans="1:18" x14ac:dyDescent="0.3">
      <c r="A72" s="17">
        <v>68</v>
      </c>
      <c r="B72" s="9"/>
      <c r="C72" s="9"/>
      <c r="D72" s="9"/>
      <c r="E72" s="9"/>
    </row>
    <row r="73" spans="1:18" ht="15" thickBot="1" x14ac:dyDescent="0.35">
      <c r="A73" s="24">
        <v>69</v>
      </c>
      <c r="B73" s="22" t="s">
        <v>70</v>
      </c>
      <c r="C73" s="22"/>
      <c r="D73" s="22"/>
      <c r="E73" s="22"/>
      <c r="F73" s="23">
        <f t="shared" ref="F73:R73" si="8">F71+F57</f>
        <v>27304692.219999995</v>
      </c>
      <c r="G73" s="23">
        <f t="shared" si="8"/>
        <v>193705042.34000003</v>
      </c>
      <c r="H73" s="23">
        <f t="shared" si="8"/>
        <v>805870</v>
      </c>
      <c r="I73" s="23">
        <f t="shared" si="8"/>
        <v>743611.15</v>
      </c>
      <c r="J73" s="23">
        <f t="shared" si="8"/>
        <v>649460772.03881764</v>
      </c>
      <c r="K73" s="23">
        <f t="shared" si="8"/>
        <v>2540499249.8110271</v>
      </c>
      <c r="L73" s="23">
        <f t="shared" si="8"/>
        <v>100467777.66</v>
      </c>
      <c r="M73" s="23">
        <f t="shared" si="8"/>
        <v>22433.5</v>
      </c>
      <c r="N73" s="23">
        <f t="shared" si="8"/>
        <v>32316.83</v>
      </c>
      <c r="O73" s="23">
        <f t="shared" si="8"/>
        <v>12160599.449999999</v>
      </c>
      <c r="P73" s="23">
        <f t="shared" si="8"/>
        <v>18640419.609999999</v>
      </c>
      <c r="Q73" s="23">
        <f t="shared" si="8"/>
        <v>291933.88</v>
      </c>
      <c r="R73" s="23">
        <f t="shared" si="8"/>
        <v>2404844.29</v>
      </c>
    </row>
    <row r="74" spans="1:18" ht="15" thickTop="1" x14ac:dyDescent="0.3">
      <c r="A74" s="17">
        <v>70</v>
      </c>
      <c r="B74" s="9"/>
      <c r="C74" s="9"/>
      <c r="D74" s="9"/>
      <c r="E74" s="9"/>
    </row>
    <row r="75" spans="1:18" x14ac:dyDescent="0.3">
      <c r="A75" s="16">
        <v>71</v>
      </c>
      <c r="C75" s="3" t="s">
        <v>71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x14ac:dyDescent="0.3">
      <c r="A76" s="17">
        <v>72</v>
      </c>
      <c r="C76" s="9"/>
      <c r="D76" s="9" t="s">
        <v>72</v>
      </c>
      <c r="E76" s="9"/>
    </row>
    <row r="77" spans="1:18" x14ac:dyDescent="0.3">
      <c r="A77" s="17">
        <v>73</v>
      </c>
      <c r="C77" s="9"/>
      <c r="D77" s="9" t="s">
        <v>73</v>
      </c>
      <c r="E77" s="9"/>
      <c r="M77" s="9">
        <v>41760000</v>
      </c>
      <c r="N77" s="9">
        <f>M77</f>
        <v>41760000</v>
      </c>
    </row>
    <row r="78" spans="1:18" x14ac:dyDescent="0.3">
      <c r="A78" s="17">
        <v>74</v>
      </c>
      <c r="C78" s="9"/>
      <c r="D78" s="9" t="s">
        <v>74</v>
      </c>
      <c r="E78" s="9"/>
      <c r="F78" s="9">
        <v>5000000</v>
      </c>
      <c r="G78" s="9">
        <v>5000000</v>
      </c>
      <c r="H78" s="9">
        <v>40000000</v>
      </c>
      <c r="I78" s="9">
        <v>40000000</v>
      </c>
      <c r="J78" s="9">
        <v>430347560</v>
      </c>
      <c r="K78" s="9">
        <v>923999999.99509907</v>
      </c>
      <c r="L78" s="9">
        <v>4850060</v>
      </c>
      <c r="M78" s="9">
        <v>790440000</v>
      </c>
      <c r="N78" s="9">
        <f>M78</f>
        <v>790440000</v>
      </c>
      <c r="O78" s="9">
        <v>30000000</v>
      </c>
      <c r="P78" s="9">
        <v>5000000</v>
      </c>
      <c r="Q78" s="9">
        <v>2500000</v>
      </c>
      <c r="R78" s="9">
        <v>2597330</v>
      </c>
    </row>
    <row r="79" spans="1:18" x14ac:dyDescent="0.3">
      <c r="A79" s="17">
        <v>75</v>
      </c>
      <c r="C79" s="9"/>
      <c r="D79" s="9" t="s">
        <v>75</v>
      </c>
      <c r="E79" s="9"/>
      <c r="J79" s="9">
        <v>93252440</v>
      </c>
      <c r="K79" s="9">
        <v>5650789665.4749002</v>
      </c>
      <c r="M79" s="9">
        <v>20160000</v>
      </c>
      <c r="N79" s="9">
        <f>M79</f>
        <v>20160000</v>
      </c>
      <c r="O79" s="9">
        <v>33800000</v>
      </c>
    </row>
    <row r="80" spans="1:18" x14ac:dyDescent="0.3">
      <c r="A80" s="17">
        <v>76</v>
      </c>
      <c r="C80" s="9"/>
      <c r="D80" s="9" t="s">
        <v>76</v>
      </c>
      <c r="E80" s="9"/>
    </row>
    <row r="81" spans="1:18" x14ac:dyDescent="0.3">
      <c r="A81" s="17">
        <v>77</v>
      </c>
      <c r="C81" s="9"/>
      <c r="D81" s="9" t="s">
        <v>77</v>
      </c>
      <c r="E81" s="9"/>
    </row>
    <row r="82" spans="1:18" x14ac:dyDescent="0.3">
      <c r="A82" s="17">
        <v>78</v>
      </c>
      <c r="C82" s="9"/>
      <c r="D82" s="9" t="s">
        <v>78</v>
      </c>
      <c r="E82" s="9"/>
    </row>
    <row r="83" spans="1:18" x14ac:dyDescent="0.3">
      <c r="A83" s="17">
        <v>79</v>
      </c>
      <c r="C83" s="9"/>
      <c r="D83" s="9" t="s">
        <v>79</v>
      </c>
      <c r="E83" s="9"/>
      <c r="J83" s="9">
        <v>43875731.079999901</v>
      </c>
    </row>
    <row r="84" spans="1:18" x14ac:dyDescent="0.3">
      <c r="A84" s="17">
        <v>80</v>
      </c>
      <c r="C84" s="9"/>
      <c r="D84" s="3" t="s">
        <v>80</v>
      </c>
      <c r="E84" s="3"/>
    </row>
    <row r="85" spans="1:18" x14ac:dyDescent="0.3">
      <c r="A85" s="17">
        <v>81</v>
      </c>
      <c r="C85" s="9"/>
      <c r="D85" s="9"/>
      <c r="E85" s="9" t="s">
        <v>81</v>
      </c>
      <c r="F85" s="9">
        <v>500000</v>
      </c>
      <c r="G85" s="9">
        <v>500000</v>
      </c>
      <c r="J85" s="9">
        <v>440000</v>
      </c>
      <c r="K85" s="9">
        <v>55499999.997480005</v>
      </c>
    </row>
    <row r="86" spans="1:18" x14ac:dyDescent="0.3">
      <c r="A86" s="17">
        <v>82</v>
      </c>
      <c r="C86" s="9"/>
      <c r="D86" s="9"/>
      <c r="E86" s="9" t="s">
        <v>82</v>
      </c>
      <c r="M86" s="9">
        <v>20950.2</v>
      </c>
      <c r="N86" s="9">
        <f>M86</f>
        <v>20950.2</v>
      </c>
      <c r="P86" s="9">
        <v>500000</v>
      </c>
    </row>
    <row r="87" spans="1:18" x14ac:dyDescent="0.3">
      <c r="A87" s="17">
        <v>83</v>
      </c>
      <c r="C87" s="9"/>
      <c r="D87" s="9"/>
      <c r="E87" s="9" t="s">
        <v>83</v>
      </c>
      <c r="F87" s="9">
        <f>PL_T!D50</f>
        <v>7854795.25</v>
      </c>
      <c r="G87" s="9">
        <f>PL_T!E50</f>
        <v>12758920.42</v>
      </c>
      <c r="H87" s="9">
        <f>PL_T!F50</f>
        <v>50901902.590000004</v>
      </c>
      <c r="I87" s="9">
        <f>PL_T!G50</f>
        <v>50050732.289999999</v>
      </c>
      <c r="J87" s="9">
        <f>PL_T!H50</f>
        <v>41980394.990000002</v>
      </c>
      <c r="K87" s="9">
        <f>PL_T!I50</f>
        <v>1208440276.1900001</v>
      </c>
      <c r="L87" s="9">
        <f>PL_T!J50</f>
        <v>80391515.969999999</v>
      </c>
      <c r="M87" s="9">
        <f>PL_T!K50</f>
        <v>435192117.10000002</v>
      </c>
      <c r="N87" s="9">
        <f>PL_T!L50</f>
        <v>570993554.83000004</v>
      </c>
      <c r="O87" s="9">
        <f>PL_T!M50</f>
        <v>-32300341.050000001</v>
      </c>
      <c r="P87" s="9">
        <f>PL_T!N50</f>
        <v>8342498.4800000004</v>
      </c>
      <c r="Q87" s="9">
        <f>PL_T!O50</f>
        <v>-1172905.01</v>
      </c>
      <c r="R87" s="9">
        <f>PL_T!P50</f>
        <v>-640478.1</v>
      </c>
    </row>
    <row r="88" spans="1:18" x14ac:dyDescent="0.3">
      <c r="A88" s="17">
        <v>84</v>
      </c>
      <c r="B88" s="25" t="s">
        <v>127</v>
      </c>
      <c r="C88" s="25"/>
      <c r="D88" s="25"/>
      <c r="E88" s="25"/>
    </row>
    <row r="89" spans="1:18" x14ac:dyDescent="0.3">
      <c r="A89" s="17">
        <v>85</v>
      </c>
      <c r="B89" s="26" t="s">
        <v>128</v>
      </c>
      <c r="C89" s="26" t="s">
        <v>84</v>
      </c>
      <c r="D89" s="26"/>
      <c r="E89" s="2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x14ac:dyDescent="0.3">
      <c r="A90" s="16">
        <v>86</v>
      </c>
      <c r="B90" s="25" t="s">
        <v>85</v>
      </c>
      <c r="C90" s="25"/>
      <c r="D90" s="25"/>
      <c r="E90" s="25"/>
      <c r="K90" s="9">
        <v>92873137.39053461</v>
      </c>
      <c r="M90" s="9">
        <v>2263023.3559999997</v>
      </c>
      <c r="N90" s="9">
        <v>2232846.9339999999</v>
      </c>
    </row>
    <row r="91" spans="1:18" x14ac:dyDescent="0.3">
      <c r="A91" s="17">
        <v>87</v>
      </c>
      <c r="B91" s="9"/>
      <c r="C91" s="9"/>
      <c r="D91" s="9"/>
      <c r="E91" s="9"/>
    </row>
    <row r="92" spans="1:18" x14ac:dyDescent="0.3">
      <c r="A92" s="18">
        <v>88</v>
      </c>
      <c r="B92" s="19" t="s">
        <v>86</v>
      </c>
      <c r="C92" s="19"/>
      <c r="D92" s="19"/>
      <c r="E92" s="19"/>
      <c r="F92" s="20">
        <f t="shared" ref="F92:R92" si="9">SUM(F74:F91)</f>
        <v>13354795.25</v>
      </c>
      <c r="G92" s="20">
        <f t="shared" si="9"/>
        <v>18258920.420000002</v>
      </c>
      <c r="H92" s="20">
        <f t="shared" si="9"/>
        <v>90901902.590000004</v>
      </c>
      <c r="I92" s="20">
        <f t="shared" si="9"/>
        <v>90050732.289999992</v>
      </c>
      <c r="J92" s="20">
        <f t="shared" si="9"/>
        <v>609896126.06999993</v>
      </c>
      <c r="K92" s="20">
        <f t="shared" si="9"/>
        <v>7931603079.0480146</v>
      </c>
      <c r="L92" s="20">
        <f t="shared" si="9"/>
        <v>85241575.969999999</v>
      </c>
      <c r="M92" s="20">
        <f t="shared" si="9"/>
        <v>1289836090.6560001</v>
      </c>
      <c r="N92" s="20">
        <f t="shared" si="9"/>
        <v>1425607351.9640002</v>
      </c>
      <c r="O92" s="20">
        <f t="shared" si="9"/>
        <v>31499658.949999999</v>
      </c>
      <c r="P92" s="20">
        <f t="shared" si="9"/>
        <v>13842498.48</v>
      </c>
      <c r="Q92" s="20">
        <f t="shared" si="9"/>
        <v>1327094.99</v>
      </c>
      <c r="R92" s="20">
        <f t="shared" si="9"/>
        <v>1956851.9</v>
      </c>
    </row>
    <row r="93" spans="1:18" x14ac:dyDescent="0.3">
      <c r="A93" s="17">
        <v>89</v>
      </c>
      <c r="B93" s="9"/>
      <c r="C93" s="9"/>
      <c r="D93" s="9"/>
      <c r="E93" s="9"/>
    </row>
    <row r="94" spans="1:18" ht="15" thickBot="1" x14ac:dyDescent="0.35">
      <c r="A94" s="21">
        <v>90</v>
      </c>
      <c r="B94" s="22" t="s">
        <v>87</v>
      </c>
      <c r="C94" s="22"/>
      <c r="D94" s="22"/>
      <c r="E94" s="22"/>
      <c r="F94" s="27">
        <f t="shared" ref="F94:R94" si="10">F92+F73</f>
        <v>40659487.469999999</v>
      </c>
      <c r="G94" s="27">
        <f t="shared" si="10"/>
        <v>211963962.76000005</v>
      </c>
      <c r="H94" s="27">
        <f t="shared" si="10"/>
        <v>91707772.590000004</v>
      </c>
      <c r="I94" s="27">
        <f t="shared" si="10"/>
        <v>90794343.439999998</v>
      </c>
      <c r="J94" s="27">
        <f t="shared" si="10"/>
        <v>1259356898.1088176</v>
      </c>
      <c r="K94" s="27">
        <f t="shared" si="10"/>
        <v>10472102328.859041</v>
      </c>
      <c r="L94" s="27">
        <f t="shared" si="10"/>
        <v>185709353.63</v>
      </c>
      <c r="M94" s="27">
        <f t="shared" si="10"/>
        <v>1289858524.1560001</v>
      </c>
      <c r="N94" s="27">
        <f t="shared" si="10"/>
        <v>1425639668.7940001</v>
      </c>
      <c r="O94" s="27">
        <f t="shared" si="10"/>
        <v>43660258.399999999</v>
      </c>
      <c r="P94" s="27">
        <f t="shared" si="10"/>
        <v>32482918.09</v>
      </c>
      <c r="Q94" s="27">
        <f t="shared" si="10"/>
        <v>1619028.87</v>
      </c>
      <c r="R94" s="27">
        <f t="shared" si="10"/>
        <v>4361696.1899999995</v>
      </c>
    </row>
    <row r="95" spans="1:18" x14ac:dyDescent="0.3">
      <c r="A95" s="4">
        <v>91</v>
      </c>
      <c r="F95" s="12">
        <f t="shared" ref="F95:R95" si="11">F94-F42</f>
        <v>-9.9999979138374329E-3</v>
      </c>
      <c r="G95" s="12">
        <f t="shared" si="11"/>
        <v>-4.1799999475479126</v>
      </c>
      <c r="H95" s="12">
        <f t="shared" si="11"/>
        <v>9.9999904632568359E-3</v>
      </c>
      <c r="I95" s="12">
        <f t="shared" si="11"/>
        <v>9.9999904632568359E-3</v>
      </c>
      <c r="J95" s="12">
        <f t="shared" si="11"/>
        <v>0</v>
      </c>
      <c r="K95" s="12">
        <f t="shared" si="11"/>
        <v>-0.26920509338378906</v>
      </c>
      <c r="L95" s="12">
        <f t="shared" si="11"/>
        <v>0</v>
      </c>
      <c r="M95" s="12">
        <f t="shared" si="11"/>
        <v>5.9998035430908203E-3</v>
      </c>
      <c r="N95" s="12">
        <f t="shared" si="11"/>
        <v>4.0004253387451172E-3</v>
      </c>
      <c r="O95" s="12">
        <f t="shared" si="11"/>
        <v>-9.9999979138374329E-3</v>
      </c>
      <c r="P95" s="12">
        <f t="shared" si="11"/>
        <v>0</v>
      </c>
      <c r="Q95" s="12">
        <f t="shared" si="11"/>
        <v>0</v>
      </c>
      <c r="R95" s="12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8548-C095-42CC-A915-3FC5A7FDEF7A}">
  <sheetPr>
    <tabColor rgb="FFFFCCFF"/>
    <pageSetUpPr fitToPage="1"/>
  </sheetPr>
  <dimension ref="A1:Q56"/>
  <sheetViews>
    <sheetView tabSelected="1" zoomScale="80" zoomScaleNormal="80" workbookViewId="0">
      <pane xSplit="3" ySplit="7" topLeftCell="N32" activePane="bottomRight" state="frozen"/>
      <selection activeCell="B89" sqref="B89"/>
      <selection pane="topRight" activeCell="B89" sqref="B89"/>
      <selection pane="bottomLeft" activeCell="B89" sqref="B89"/>
      <selection pane="bottomRight" activeCell="P36" sqref="P36"/>
    </sheetView>
  </sheetViews>
  <sheetFormatPr defaultColWidth="9.109375" defaultRowHeight="14.4" customHeight="1" x14ac:dyDescent="0.3"/>
  <cols>
    <col min="1" max="1" width="6.109375" style="28" customWidth="1"/>
    <col min="2" max="2" width="2.44140625" style="28" customWidth="1"/>
    <col min="3" max="3" width="50.21875" style="66" customWidth="1"/>
    <col min="4" max="16" width="15.77734375" style="48" customWidth="1"/>
    <col min="17" max="17" width="13.109375" style="28" bestFit="1" customWidth="1"/>
    <col min="18" max="16384" width="9.109375" style="28"/>
  </cols>
  <sheetData>
    <row r="1" spans="1:16" ht="14.4" customHeight="1" x14ac:dyDescent="0.3">
      <c r="A1" s="1" t="s">
        <v>0</v>
      </c>
      <c r="B1" s="9"/>
      <c r="C1" s="25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ht="14.4" customHeight="1" x14ac:dyDescent="0.3">
      <c r="A2" s="5" t="s">
        <v>88</v>
      </c>
      <c r="B2" s="9"/>
      <c r="C2" s="25"/>
      <c r="D2" s="29" t="s">
        <v>89</v>
      </c>
      <c r="E2" s="29" t="s">
        <v>89</v>
      </c>
      <c r="F2" s="29" t="s">
        <v>89</v>
      </c>
      <c r="G2" s="29" t="s">
        <v>89</v>
      </c>
      <c r="H2" s="29" t="s">
        <v>89</v>
      </c>
      <c r="I2" s="30" t="s">
        <v>90</v>
      </c>
      <c r="J2" s="30" t="s">
        <v>90</v>
      </c>
      <c r="K2" s="30" t="s">
        <v>90</v>
      </c>
      <c r="L2" s="30" t="s">
        <v>90</v>
      </c>
      <c r="M2" s="30" t="s">
        <v>90</v>
      </c>
      <c r="N2" s="30" t="s">
        <v>90</v>
      </c>
      <c r="O2" s="30" t="s">
        <v>90</v>
      </c>
      <c r="P2" s="30" t="s">
        <v>90</v>
      </c>
    </row>
    <row r="3" spans="1:16" ht="14.4" customHeight="1" x14ac:dyDescent="0.3">
      <c r="A3" s="31" t="s">
        <v>91</v>
      </c>
      <c r="B3" s="8" t="str">
        <f>BS_T!B3</f>
        <v>30 June 2024</v>
      </c>
      <c r="C3" s="32"/>
      <c r="D3" s="28"/>
      <c r="E3" s="3"/>
      <c r="F3" s="28"/>
      <c r="G3" s="28"/>
      <c r="H3" s="28"/>
      <c r="I3" s="28"/>
      <c r="J3" s="28"/>
      <c r="K3" s="28"/>
      <c r="L3" s="33">
        <v>0.25459999999999999</v>
      </c>
      <c r="M3" s="28"/>
      <c r="N3" s="28"/>
      <c r="O3" s="28"/>
      <c r="P3" s="28"/>
    </row>
    <row r="4" spans="1:16" ht="14.4" customHeight="1" x14ac:dyDescent="0.3">
      <c r="A4" s="34"/>
      <c r="B4" s="9"/>
      <c r="C4" s="25"/>
      <c r="D4" s="35"/>
      <c r="E4" s="35"/>
      <c r="F4" s="35"/>
      <c r="G4" s="35"/>
      <c r="H4" s="35"/>
      <c r="I4" s="6"/>
      <c r="J4" s="35"/>
      <c r="K4" s="35"/>
      <c r="L4" s="36" t="s">
        <v>43</v>
      </c>
      <c r="M4" s="35"/>
      <c r="N4" s="35"/>
      <c r="O4" s="35"/>
      <c r="P4" s="35"/>
    </row>
    <row r="5" spans="1:16" s="37" customFormat="1" ht="14.4" customHeight="1" x14ac:dyDescent="0.3">
      <c r="C5" s="38"/>
      <c r="F5" s="39" t="s">
        <v>92</v>
      </c>
      <c r="G5" s="39" t="s">
        <v>92</v>
      </c>
      <c r="H5" s="39" t="s">
        <v>92</v>
      </c>
      <c r="I5" s="39" t="s">
        <v>92</v>
      </c>
      <c r="J5" s="39" t="s">
        <v>92</v>
      </c>
      <c r="K5" s="39" t="s">
        <v>92</v>
      </c>
      <c r="L5" s="39" t="s">
        <v>92</v>
      </c>
      <c r="M5" s="39" t="s">
        <v>92</v>
      </c>
    </row>
    <row r="6" spans="1:16" s="43" customFormat="1" ht="14.4" customHeight="1" x14ac:dyDescent="0.3">
      <c r="A6" s="40" t="s">
        <v>43</v>
      </c>
      <c r="B6" s="41"/>
      <c r="C6" s="42"/>
      <c r="D6" s="12">
        <f>BS_T!F4</f>
        <v>-9.9999979138374329E-3</v>
      </c>
      <c r="E6" s="12">
        <f>BS_T!G4</f>
        <v>-4.1799999475479126</v>
      </c>
      <c r="F6" s="12">
        <f>BS_T!H4</f>
        <v>9.9999904632568359E-3</v>
      </c>
      <c r="G6" s="12">
        <f>BS_T!I4</f>
        <v>9.9999904632568359E-3</v>
      </c>
      <c r="H6" s="12">
        <f>BS_T!J4</f>
        <v>0</v>
      </c>
      <c r="I6" s="12">
        <f>BS_T!K4</f>
        <v>-0.26920509338378906</v>
      </c>
      <c r="J6" s="12">
        <f>BS_T!L4</f>
        <v>0</v>
      </c>
      <c r="K6" s="12">
        <f>BS_T!M4</f>
        <v>5.9998035430908203E-3</v>
      </c>
      <c r="L6" s="12">
        <f>BS_T!N4</f>
        <v>4.0004253387451172E-3</v>
      </c>
      <c r="M6" s="12">
        <f>BS_T!O4</f>
        <v>-9.9999979138374329E-3</v>
      </c>
      <c r="N6" s="12">
        <f>BS_T!P4</f>
        <v>0</v>
      </c>
      <c r="O6" s="12">
        <f>BS_T!Q4</f>
        <v>0</v>
      </c>
      <c r="P6" s="12">
        <f>BS_T!R4</f>
        <v>0</v>
      </c>
    </row>
    <row r="7" spans="1:16" ht="14.4" customHeight="1" x14ac:dyDescent="0.3">
      <c r="A7" s="13">
        <v>1</v>
      </c>
      <c r="B7" s="14"/>
      <c r="C7" s="44"/>
      <c r="D7" s="14" t="str">
        <f>BS_T!F5</f>
        <v>CKT</v>
      </c>
      <c r="E7" s="14" t="str">
        <f>BS_T!G5</f>
        <v>ECU</v>
      </c>
      <c r="F7" s="14" t="str">
        <f>BS_T!H5</f>
        <v>GV - 30.00%</v>
      </c>
      <c r="G7" s="14" t="str">
        <f>BS_T!I5</f>
        <v>GV - 30.77%</v>
      </c>
      <c r="H7" s="14" t="str">
        <f>BS_T!J5</f>
        <v>SBS</v>
      </c>
      <c r="I7" s="14" t="str">
        <f>BS_T!K5</f>
        <v>ANI - 36.15%</v>
      </c>
      <c r="J7" s="14" t="str">
        <f>BS_T!L5</f>
        <v>DGPS</v>
      </c>
      <c r="K7" s="14" t="str">
        <f>BS_T!M5</f>
        <v>SAL - 22.50%</v>
      </c>
      <c r="L7" s="14" t="str">
        <f>BS_T!N5</f>
        <v>SAL - 25.46%</v>
      </c>
      <c r="M7" s="14" t="str">
        <f>BS_T!O5</f>
        <v>MAKESEND</v>
      </c>
      <c r="N7" s="14" t="str">
        <f>BS_T!P5</f>
        <v>HTM</v>
      </c>
      <c r="O7" s="14" t="str">
        <f>BS_T!Q5</f>
        <v>TSL</v>
      </c>
      <c r="P7" s="14" t="str">
        <f>BS_T!R5</f>
        <v>AZIA24</v>
      </c>
    </row>
    <row r="8" spans="1:16" ht="14.4" customHeight="1" x14ac:dyDescent="0.3">
      <c r="A8" s="17">
        <v>2</v>
      </c>
      <c r="B8" s="9"/>
      <c r="C8" s="25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4.4" customHeight="1" x14ac:dyDescent="0.3">
      <c r="A9" s="17">
        <v>3</v>
      </c>
      <c r="B9" s="9" t="s">
        <v>93</v>
      </c>
      <c r="C9" s="25"/>
      <c r="D9" s="9">
        <v>31815204.079999998</v>
      </c>
      <c r="E9" s="9">
        <v>264503500.24000001</v>
      </c>
      <c r="F9" s="9"/>
      <c r="G9" s="9"/>
      <c r="H9" s="9">
        <v>543831601.65999997</v>
      </c>
      <c r="I9" s="9">
        <v>3668731566.5300002</v>
      </c>
      <c r="J9" s="9">
        <v>194742490.86000001</v>
      </c>
      <c r="K9" s="9"/>
      <c r="L9" s="9"/>
      <c r="M9" s="9">
        <v>29686474.039999999</v>
      </c>
      <c r="N9" s="9">
        <v>58164108.100000001</v>
      </c>
      <c r="O9" s="9"/>
      <c r="P9" s="9">
        <v>7024141.6299999999</v>
      </c>
    </row>
    <row r="10" spans="1:16" ht="14.4" customHeight="1" x14ac:dyDescent="0.3">
      <c r="A10" s="17">
        <v>4</v>
      </c>
      <c r="B10" s="9" t="s">
        <v>94</v>
      </c>
      <c r="C10" s="25"/>
      <c r="D10" s="9">
        <v>-10499319.689999999</v>
      </c>
      <c r="E10" s="9">
        <v>-209634815.09999999</v>
      </c>
      <c r="F10" s="9"/>
      <c r="G10" s="9"/>
      <c r="H10" s="9">
        <v>-488487187.31000006</v>
      </c>
      <c r="I10" s="9">
        <v>-2956564548.46</v>
      </c>
      <c r="J10" s="9">
        <v>-80423218.930000007</v>
      </c>
      <c r="K10" s="9"/>
      <c r="L10" s="9"/>
      <c r="M10" s="9">
        <v>-17491395.809999999</v>
      </c>
      <c r="N10" s="9">
        <v>-49531682.899999999</v>
      </c>
      <c r="O10" s="9"/>
      <c r="P10" s="9">
        <v>-6021931.4900000002</v>
      </c>
    </row>
    <row r="11" spans="1:16" ht="14.4" customHeight="1" x14ac:dyDescent="0.3">
      <c r="A11" s="17">
        <v>5</v>
      </c>
      <c r="B11" s="9"/>
      <c r="C11" s="25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ht="14.4" customHeight="1" x14ac:dyDescent="0.3">
      <c r="A12" s="45">
        <v>6</v>
      </c>
      <c r="B12" s="20" t="s">
        <v>95</v>
      </c>
      <c r="C12" s="46"/>
      <c r="D12" s="20">
        <f t="shared" ref="D12:P12" si="0">SUM(D8:D11)</f>
        <v>21315884.390000001</v>
      </c>
      <c r="E12" s="20">
        <f t="shared" si="0"/>
        <v>54868685.140000015</v>
      </c>
      <c r="F12" s="20">
        <f t="shared" si="0"/>
        <v>0</v>
      </c>
      <c r="G12" s="20">
        <f t="shared" si="0"/>
        <v>0</v>
      </c>
      <c r="H12" s="20">
        <f t="shared" si="0"/>
        <v>55344414.349999905</v>
      </c>
      <c r="I12" s="20">
        <f t="shared" si="0"/>
        <v>712167018.07000017</v>
      </c>
      <c r="J12" s="20">
        <f t="shared" si="0"/>
        <v>114319271.93000001</v>
      </c>
      <c r="K12" s="20">
        <f t="shared" si="0"/>
        <v>0</v>
      </c>
      <c r="L12" s="20">
        <f t="shared" si="0"/>
        <v>0</v>
      </c>
      <c r="M12" s="20">
        <f t="shared" si="0"/>
        <v>12195078.23</v>
      </c>
      <c r="N12" s="20">
        <f t="shared" si="0"/>
        <v>8632425.200000003</v>
      </c>
      <c r="O12" s="20">
        <f t="shared" si="0"/>
        <v>0</v>
      </c>
      <c r="P12" s="20">
        <f t="shared" si="0"/>
        <v>1002210.1399999997</v>
      </c>
    </row>
    <row r="13" spans="1:16" ht="14.4" customHeight="1" x14ac:dyDescent="0.3">
      <c r="A13" s="17">
        <v>7</v>
      </c>
      <c r="B13" s="9"/>
      <c r="C13" s="25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14.4" customHeight="1" x14ac:dyDescent="0.3">
      <c r="A14" s="17">
        <v>8</v>
      </c>
      <c r="B14" s="47" t="s">
        <v>96</v>
      </c>
      <c r="C14" s="25"/>
      <c r="D14" s="9">
        <v>0</v>
      </c>
      <c r="E14" s="9">
        <v>0</v>
      </c>
      <c r="F14" s="9"/>
      <c r="G14" s="9"/>
      <c r="H14" s="9"/>
      <c r="I14" s="9"/>
      <c r="J14" s="9"/>
      <c r="K14" s="9"/>
      <c r="L14" s="9"/>
      <c r="M14" s="9"/>
      <c r="N14" s="9">
        <v>0</v>
      </c>
      <c r="O14" s="9"/>
      <c r="P14" s="9"/>
    </row>
    <row r="15" spans="1:16" ht="14.4" customHeight="1" x14ac:dyDescent="0.3">
      <c r="A15" s="17">
        <v>9</v>
      </c>
      <c r="B15" s="47" t="s">
        <v>97</v>
      </c>
      <c r="C15" s="25"/>
      <c r="D15" s="9">
        <v>121875.21</v>
      </c>
      <c r="E15" s="9">
        <v>13755.46</v>
      </c>
      <c r="F15" s="9">
        <v>4643.9866666666667</v>
      </c>
      <c r="G15" s="9">
        <v>206617.17333333334</v>
      </c>
      <c r="H15" s="9">
        <v>14111130.48</v>
      </c>
      <c r="I15" s="9">
        <v>10162665.77</v>
      </c>
      <c r="J15" s="9">
        <v>4614097.57</v>
      </c>
      <c r="K15" s="9"/>
      <c r="L15" s="9">
        <v>25714.74</v>
      </c>
      <c r="M15" s="9">
        <v>88587.89</v>
      </c>
      <c r="N15" s="9">
        <v>96590.52</v>
      </c>
      <c r="O15" s="9">
        <v>3864.33</v>
      </c>
      <c r="P15" s="9"/>
    </row>
    <row r="16" spans="1:16" ht="14.4" customHeight="1" x14ac:dyDescent="0.3">
      <c r="A16" s="17">
        <v>10</v>
      </c>
      <c r="B16" s="47" t="s">
        <v>98</v>
      </c>
      <c r="C16" s="25"/>
      <c r="D16" s="9">
        <v>-5303222.84</v>
      </c>
      <c r="E16" s="9">
        <v>-4838857.38</v>
      </c>
      <c r="F16" s="9"/>
      <c r="G16" s="9">
        <v>0</v>
      </c>
      <c r="H16" s="9"/>
      <c r="I16" s="9">
        <v>-12771069.85</v>
      </c>
      <c r="J16" s="9"/>
      <c r="M16" s="9">
        <v>-3550957.88</v>
      </c>
      <c r="N16" s="9">
        <v>-259306.75</v>
      </c>
      <c r="O16" s="9"/>
      <c r="P16" s="9"/>
    </row>
    <row r="17" spans="1:16" ht="14.4" customHeight="1" x14ac:dyDescent="0.3">
      <c r="A17" s="17">
        <v>11</v>
      </c>
      <c r="B17" s="47" t="s">
        <v>99</v>
      </c>
      <c r="C17" s="25"/>
      <c r="D17" s="9">
        <f>-14278026.78-140061.22</f>
        <v>-14418088</v>
      </c>
      <c r="E17" s="9">
        <v>-41938259.979999997</v>
      </c>
      <c r="F17" s="9">
        <v>-354569.41</v>
      </c>
      <c r="G17" s="9">
        <v>-2177807.4099999997</v>
      </c>
      <c r="H17" s="9">
        <v>-42454941.130000003</v>
      </c>
      <c r="I17" s="9">
        <v>-258028090</v>
      </c>
      <c r="J17" s="9">
        <v>-74071691.950000003</v>
      </c>
      <c r="K17" s="48">
        <v>-325846.18</v>
      </c>
      <c r="L17" s="48">
        <v>-479902.58</v>
      </c>
      <c r="M17" s="9">
        <v>-9913953.8449999988</v>
      </c>
      <c r="N17" s="9">
        <v>-5389462.5899999999</v>
      </c>
      <c r="O17" s="9">
        <v>-263041.02</v>
      </c>
      <c r="P17" s="9">
        <v>-1495358.39</v>
      </c>
    </row>
    <row r="18" spans="1:16" s="49" customFormat="1" ht="14.4" customHeight="1" x14ac:dyDescent="0.3">
      <c r="A18" s="17">
        <v>12</v>
      </c>
      <c r="B18" s="48" t="s">
        <v>100</v>
      </c>
      <c r="C18" s="25"/>
      <c r="D18" s="9">
        <v>0</v>
      </c>
      <c r="E18" s="9">
        <v>-46891.41</v>
      </c>
      <c r="F18" s="9"/>
      <c r="G18" s="9">
        <v>0</v>
      </c>
      <c r="H18" s="9"/>
      <c r="I18" s="9">
        <v>-318537.25</v>
      </c>
      <c r="J18" s="9"/>
      <c r="K18" s="9">
        <v>0</v>
      </c>
      <c r="L18" s="9"/>
      <c r="M18" s="9"/>
      <c r="N18" s="9">
        <v>0</v>
      </c>
      <c r="O18" s="9"/>
      <c r="P18" s="9"/>
    </row>
    <row r="19" spans="1:16" ht="14.4" customHeight="1" x14ac:dyDescent="0.3">
      <c r="A19" s="17">
        <v>13</v>
      </c>
      <c r="B19" s="48" t="s">
        <v>101</v>
      </c>
      <c r="C19" s="25"/>
      <c r="D19" s="9">
        <v>0</v>
      </c>
      <c r="E19" s="9">
        <v>-420809.21</v>
      </c>
      <c r="F19" s="9"/>
      <c r="G19" s="9">
        <v>0</v>
      </c>
      <c r="H19" s="9"/>
      <c r="I19" s="9">
        <v>9911314.0600000005</v>
      </c>
      <c r="J19" s="9"/>
      <c r="K19" s="48">
        <v>0</v>
      </c>
      <c r="M19" s="9"/>
      <c r="N19" s="9">
        <v>0</v>
      </c>
      <c r="O19" s="9"/>
      <c r="P19" s="9"/>
    </row>
    <row r="20" spans="1:16" ht="14.4" customHeight="1" x14ac:dyDescent="0.3">
      <c r="A20" s="17">
        <v>14</v>
      </c>
      <c r="B20" s="47" t="s">
        <v>102</v>
      </c>
      <c r="C20" s="25"/>
      <c r="D20" s="9">
        <v>-17795.97</v>
      </c>
      <c r="E20" s="9">
        <v>-151683.71</v>
      </c>
      <c r="F20" s="9"/>
      <c r="G20" s="9">
        <v>0</v>
      </c>
      <c r="H20" s="9">
        <v>-6358235.040000001</v>
      </c>
      <c r="I20" s="9">
        <v>-28730990.829999998</v>
      </c>
      <c r="J20" s="9">
        <v>-1190329.94</v>
      </c>
      <c r="M20" s="9">
        <v>-67565.180000000008</v>
      </c>
      <c r="N20" s="9">
        <v>-162022.84</v>
      </c>
      <c r="O20" s="9"/>
      <c r="P20" s="9"/>
    </row>
    <row r="21" spans="1:16" ht="14.4" customHeight="1" x14ac:dyDescent="0.3">
      <c r="A21" s="17">
        <v>15</v>
      </c>
      <c r="B21" s="47" t="s">
        <v>103</v>
      </c>
      <c r="C21" s="25"/>
      <c r="D21" s="9">
        <v>0</v>
      </c>
      <c r="E21" s="9">
        <v>0</v>
      </c>
      <c r="F21" s="9">
        <v>442697.59</v>
      </c>
      <c r="G21" s="9">
        <v>1120019.94</v>
      </c>
      <c r="H21" s="9"/>
      <c r="I21" s="9">
        <v>5462248.5800000001</v>
      </c>
      <c r="J21" s="9">
        <v>-98629.6</v>
      </c>
      <c r="K21" s="48">
        <v>85598020.650000006</v>
      </c>
      <c r="L21" s="9">
        <v>136225449.15000001</v>
      </c>
      <c r="M21" s="9"/>
      <c r="N21" s="9">
        <v>0</v>
      </c>
      <c r="O21" s="9"/>
      <c r="P21" s="9"/>
    </row>
    <row r="22" spans="1:16" ht="14.4" customHeight="1" x14ac:dyDescent="0.3">
      <c r="A22" s="17">
        <v>16</v>
      </c>
      <c r="B22" s="47"/>
      <c r="C22" s="25"/>
      <c r="D22" s="9"/>
      <c r="E22" s="9"/>
      <c r="F22" s="9"/>
      <c r="G22" s="9"/>
      <c r="H22" s="9"/>
      <c r="I22" s="9"/>
      <c r="J22" s="9"/>
      <c r="L22" s="9"/>
      <c r="M22" s="9"/>
      <c r="N22" s="9"/>
      <c r="O22" s="9"/>
      <c r="P22" s="9"/>
    </row>
    <row r="23" spans="1:16" ht="14.4" customHeight="1" x14ac:dyDescent="0.3">
      <c r="A23" s="45">
        <v>17</v>
      </c>
      <c r="B23" s="20" t="s">
        <v>104</v>
      </c>
      <c r="C23" s="46"/>
      <c r="D23" s="20">
        <f t="shared" ref="D23:P23" si="1">SUM(D12:D21)</f>
        <v>1698652.7900000017</v>
      </c>
      <c r="E23" s="20">
        <f t="shared" si="1"/>
        <v>7485938.9100000169</v>
      </c>
      <c r="F23" s="20">
        <f t="shared" si="1"/>
        <v>92772.166666666744</v>
      </c>
      <c r="G23" s="20">
        <f t="shared" si="1"/>
        <v>-851170.2966666664</v>
      </c>
      <c r="H23" s="20">
        <f t="shared" si="1"/>
        <v>20642368.659999907</v>
      </c>
      <c r="I23" s="20">
        <f t="shared" si="1"/>
        <v>437854558.55000013</v>
      </c>
      <c r="J23" s="20">
        <f t="shared" si="1"/>
        <v>43572718.009999998</v>
      </c>
      <c r="K23" s="20">
        <f t="shared" si="1"/>
        <v>85272174.469999999</v>
      </c>
      <c r="L23" s="20">
        <f t="shared" si="1"/>
        <v>135771261.31</v>
      </c>
      <c r="M23" s="20">
        <f t="shared" si="1"/>
        <v>-1248810.7849999967</v>
      </c>
      <c r="N23" s="20">
        <f t="shared" si="1"/>
        <v>2918223.5400000028</v>
      </c>
      <c r="O23" s="20">
        <f t="shared" si="1"/>
        <v>-259176.69000000003</v>
      </c>
      <c r="P23" s="20">
        <f t="shared" si="1"/>
        <v>-493148.25000000023</v>
      </c>
    </row>
    <row r="24" spans="1:16" ht="14.4" customHeight="1" x14ac:dyDescent="0.3">
      <c r="A24" s="16">
        <v>18</v>
      </c>
      <c r="B24" s="3"/>
      <c r="C24" s="26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ht="14.4" customHeight="1" x14ac:dyDescent="0.3">
      <c r="A25" s="17">
        <v>19</v>
      </c>
      <c r="B25" s="9" t="s">
        <v>105</v>
      </c>
      <c r="C25" s="25"/>
      <c r="D25" s="9">
        <v>-543857.13</v>
      </c>
      <c r="E25" s="9">
        <v>-1463981.07</v>
      </c>
      <c r="F25" s="9"/>
      <c r="G25" s="9"/>
      <c r="H25" s="9">
        <v>25759.86</v>
      </c>
      <c r="I25" s="9">
        <v>-73388149.370000005</v>
      </c>
      <c r="J25" s="9">
        <v>-5648472.7999999998</v>
      </c>
      <c r="K25" s="9"/>
      <c r="L25" s="9"/>
      <c r="M25" s="9">
        <v>-205377.79200000002</v>
      </c>
      <c r="N25" s="9">
        <v>-634965.93999999994</v>
      </c>
      <c r="O25" s="9"/>
      <c r="P25" s="9"/>
    </row>
    <row r="26" spans="1:16" ht="14.4" customHeight="1" x14ac:dyDescent="0.3">
      <c r="A26" s="17">
        <v>20</v>
      </c>
      <c r="B26" s="9"/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ht="14.4" customHeight="1" x14ac:dyDescent="0.3">
      <c r="A27" s="45">
        <v>21</v>
      </c>
      <c r="B27" s="20" t="s">
        <v>106</v>
      </c>
      <c r="C27" s="46"/>
      <c r="D27" s="20">
        <f t="shared" ref="D27:E27" si="2">ROUND(SUM(D23:D26),2)</f>
        <v>1154795.6599999999</v>
      </c>
      <c r="E27" s="20">
        <f t="shared" si="2"/>
        <v>6021957.8399999999</v>
      </c>
      <c r="F27" s="20">
        <f>ROUND(SUM(F23:F26),2)</f>
        <v>92772.17</v>
      </c>
      <c r="G27" s="20">
        <f>ROUND(SUM(G23:G26),2)</f>
        <v>-851170.3</v>
      </c>
      <c r="H27" s="20">
        <f>ROUND(SUM(H23:H26),2)</f>
        <v>20668128.52</v>
      </c>
      <c r="I27" s="20">
        <f t="shared" ref="I27:P27" si="3">ROUND(SUM(I23:I26),2)</f>
        <v>364466409.18000001</v>
      </c>
      <c r="J27" s="20">
        <f t="shared" si="3"/>
        <v>37924245.210000001</v>
      </c>
      <c r="K27" s="20">
        <f t="shared" si="3"/>
        <v>85272174.469999999</v>
      </c>
      <c r="L27" s="20">
        <f>ROUND(SUM(L23:L26),2)</f>
        <v>135771261.31</v>
      </c>
      <c r="M27" s="20">
        <f t="shared" si="3"/>
        <v>-1454188.58</v>
      </c>
      <c r="N27" s="20">
        <f t="shared" si="3"/>
        <v>2283257.6</v>
      </c>
      <c r="O27" s="20">
        <f t="shared" si="3"/>
        <v>-259176.69</v>
      </c>
      <c r="P27" s="20">
        <f t="shared" si="3"/>
        <v>-493148.25</v>
      </c>
    </row>
    <row r="28" spans="1:16" ht="14.4" customHeight="1" x14ac:dyDescent="0.3">
      <c r="A28" s="16">
        <v>22</v>
      </c>
      <c r="B28" s="3"/>
      <c r="C28" s="2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14.4" customHeight="1" x14ac:dyDescent="0.3">
      <c r="A29" s="76">
        <v>23</v>
      </c>
      <c r="B29" s="77" t="s">
        <v>107</v>
      </c>
      <c r="C29" s="78"/>
      <c r="D29" s="9"/>
      <c r="E29" s="9"/>
      <c r="F29" s="9"/>
      <c r="G29" s="9"/>
      <c r="H29" s="9">
        <v>-3549061.07</v>
      </c>
      <c r="I29" s="9">
        <v>-31007570.739999998</v>
      </c>
      <c r="J29" s="9"/>
      <c r="K29" s="9">
        <v>31984.518</v>
      </c>
      <c r="L29" s="9">
        <v>30176.422000000002</v>
      </c>
      <c r="M29" s="9"/>
      <c r="N29" s="9"/>
      <c r="O29" s="9"/>
      <c r="P29" s="9"/>
    </row>
    <row r="30" spans="1:16" ht="14.4" customHeight="1" x14ac:dyDescent="0.3">
      <c r="A30" s="17">
        <v>24</v>
      </c>
      <c r="B30" s="9"/>
      <c r="C30" s="26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ht="14.4" customHeight="1" x14ac:dyDescent="0.3">
      <c r="A31" s="45">
        <v>25</v>
      </c>
      <c r="B31" s="20" t="s">
        <v>108</v>
      </c>
      <c r="C31" s="46"/>
      <c r="D31" s="20">
        <f t="shared" ref="D31:E31" si="4">SUM(D27:D30)</f>
        <v>1154795.6599999999</v>
      </c>
      <c r="E31" s="20">
        <f t="shared" si="4"/>
        <v>6021957.8399999999</v>
      </c>
      <c r="F31" s="20">
        <f>SUM(F27:F30)</f>
        <v>92772.17</v>
      </c>
      <c r="G31" s="20">
        <f>SUM(G27:G30)</f>
        <v>-851170.3</v>
      </c>
      <c r="H31" s="20">
        <f t="shared" ref="H31:P31" si="5">SUM(H27:H30)</f>
        <v>17119067.449999999</v>
      </c>
      <c r="I31" s="20">
        <f t="shared" si="5"/>
        <v>333458838.44</v>
      </c>
      <c r="J31" s="20">
        <f t="shared" si="5"/>
        <v>37924245.210000001</v>
      </c>
      <c r="K31" s="20">
        <f t="shared" si="5"/>
        <v>85304158.988000005</v>
      </c>
      <c r="L31" s="20">
        <f t="shared" si="5"/>
        <v>135801437.73199999</v>
      </c>
      <c r="M31" s="20">
        <f t="shared" si="5"/>
        <v>-1454188.58</v>
      </c>
      <c r="N31" s="20">
        <f t="shared" si="5"/>
        <v>2283257.6</v>
      </c>
      <c r="O31" s="20">
        <f t="shared" si="5"/>
        <v>-259176.69</v>
      </c>
      <c r="P31" s="20">
        <f t="shared" si="5"/>
        <v>-493148.25</v>
      </c>
    </row>
    <row r="32" spans="1:16" ht="14.4" customHeight="1" x14ac:dyDescent="0.3">
      <c r="A32" s="50">
        <v>26</v>
      </c>
      <c r="B32" s="51"/>
      <c r="C32" s="52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ht="14.4" customHeight="1" x14ac:dyDescent="0.3">
      <c r="A33" s="17">
        <v>27</v>
      </c>
      <c r="B33" s="9" t="s">
        <v>109</v>
      </c>
      <c r="C33" s="53"/>
      <c r="D33" s="9"/>
      <c r="E33" s="9"/>
      <c r="F33" s="9"/>
      <c r="G33" s="9"/>
      <c r="H33" s="9"/>
      <c r="I33" s="9">
        <v>-6458802.6399999997</v>
      </c>
      <c r="J33" s="9">
        <v>2103787.7099999799</v>
      </c>
      <c r="K33" s="9"/>
      <c r="L33" s="9"/>
      <c r="M33" s="9"/>
      <c r="N33" s="9"/>
      <c r="O33" s="9"/>
      <c r="P33" s="9">
        <v>100530.23</v>
      </c>
    </row>
    <row r="34" spans="1:16" ht="14.4" customHeight="1" x14ac:dyDescent="0.3">
      <c r="A34" s="17">
        <v>28</v>
      </c>
      <c r="B34" s="54"/>
      <c r="C34" s="5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ht="14.4" customHeight="1" x14ac:dyDescent="0.3">
      <c r="A35" s="56">
        <v>29</v>
      </c>
      <c r="B35" s="57" t="s">
        <v>110</v>
      </c>
      <c r="C35" s="58"/>
      <c r="D35" s="57">
        <f t="shared" ref="D35:I35" si="6">SUM(D32:D34)</f>
        <v>0</v>
      </c>
      <c r="E35" s="57">
        <f t="shared" si="6"/>
        <v>0</v>
      </c>
      <c r="F35" s="57">
        <f t="shared" si="6"/>
        <v>0</v>
      </c>
      <c r="G35" s="57">
        <f t="shared" si="6"/>
        <v>0</v>
      </c>
      <c r="H35" s="57">
        <f t="shared" si="6"/>
        <v>0</v>
      </c>
      <c r="I35" s="57">
        <f t="shared" si="6"/>
        <v>-6458802.6399999997</v>
      </c>
      <c r="J35" s="57">
        <f>SUM(J32:J34)</f>
        <v>2103787.7099999799</v>
      </c>
      <c r="K35" s="57">
        <f t="shared" ref="K35:P35" si="7">SUM(K32:K34)</f>
        <v>0</v>
      </c>
      <c r="L35" s="57">
        <f t="shared" si="7"/>
        <v>0</v>
      </c>
      <c r="M35" s="57">
        <f t="shared" si="7"/>
        <v>0</v>
      </c>
      <c r="N35" s="57">
        <f t="shared" si="7"/>
        <v>0</v>
      </c>
      <c r="O35" s="57">
        <f t="shared" si="7"/>
        <v>0</v>
      </c>
      <c r="P35" s="57">
        <f t="shared" si="7"/>
        <v>100530.23</v>
      </c>
    </row>
    <row r="36" spans="1:16" customFormat="1" ht="14.4" customHeight="1" x14ac:dyDescent="0.3">
      <c r="A36" s="59">
        <v>30</v>
      </c>
      <c r="B36" s="60"/>
      <c r="C36" s="61"/>
      <c r="D36" s="60"/>
      <c r="E36" s="60"/>
      <c r="F36" s="60"/>
      <c r="G36" s="60"/>
      <c r="H36" s="60"/>
      <c r="I36" s="60"/>
    </row>
    <row r="37" spans="1:16" customFormat="1" ht="14.4" customHeight="1" x14ac:dyDescent="0.3">
      <c r="A37" s="79">
        <v>31</v>
      </c>
      <c r="B37" s="80" t="s">
        <v>111</v>
      </c>
      <c r="C37" s="81"/>
      <c r="D37" s="63"/>
      <c r="E37" s="63"/>
      <c r="F37" s="63"/>
      <c r="G37" s="63"/>
      <c r="H37" s="63"/>
      <c r="I37" s="63">
        <v>-1268876.96</v>
      </c>
    </row>
    <row r="38" spans="1:16" customFormat="1" ht="14.4" customHeight="1" x14ac:dyDescent="0.3">
      <c r="A38" s="62">
        <v>32</v>
      </c>
      <c r="B38" s="63"/>
      <c r="C38" s="61"/>
      <c r="D38" s="63"/>
      <c r="E38" s="63"/>
      <c r="F38" s="63"/>
      <c r="G38" s="63"/>
      <c r="H38" s="63"/>
      <c r="I38" s="63"/>
    </row>
    <row r="39" spans="1:16" ht="14.4" customHeight="1" x14ac:dyDescent="0.3">
      <c r="A39" s="56">
        <v>33</v>
      </c>
      <c r="B39" s="57" t="s">
        <v>112</v>
      </c>
      <c r="C39" s="58"/>
      <c r="D39" s="57">
        <f>SUM(D35,D37)</f>
        <v>0</v>
      </c>
      <c r="E39" s="57">
        <f t="shared" ref="E39:P39" si="8">SUM(E35,E37)</f>
        <v>0</v>
      </c>
      <c r="F39" s="57">
        <f t="shared" si="8"/>
        <v>0</v>
      </c>
      <c r="G39" s="57">
        <f t="shared" si="8"/>
        <v>0</v>
      </c>
      <c r="H39" s="57">
        <f t="shared" si="8"/>
        <v>0</v>
      </c>
      <c r="I39" s="57">
        <f>SUM(I35,I37)</f>
        <v>-7727679.5999999996</v>
      </c>
      <c r="J39" s="57">
        <f>SUM(J35,J37)</f>
        <v>2103787.7099999799</v>
      </c>
      <c r="K39" s="57">
        <f t="shared" si="8"/>
        <v>0</v>
      </c>
      <c r="L39" s="57">
        <f t="shared" si="8"/>
        <v>0</v>
      </c>
      <c r="M39" s="57">
        <f t="shared" si="8"/>
        <v>0</v>
      </c>
      <c r="N39" s="57">
        <f t="shared" si="8"/>
        <v>0</v>
      </c>
      <c r="O39" s="57">
        <f t="shared" si="8"/>
        <v>0</v>
      </c>
      <c r="P39" s="57">
        <f t="shared" si="8"/>
        <v>100530.23</v>
      </c>
    </row>
    <row r="40" spans="1:16" ht="14.4" customHeight="1" x14ac:dyDescent="0.3">
      <c r="A40" s="65">
        <v>34</v>
      </c>
    </row>
    <row r="41" spans="1:16" ht="14.4" customHeight="1" x14ac:dyDescent="0.3">
      <c r="A41" s="67">
        <v>35</v>
      </c>
      <c r="B41" s="68" t="s">
        <v>113</v>
      </c>
      <c r="C41" s="69"/>
      <c r="D41" s="68">
        <f t="shared" ref="D41:P41" si="9">SUM(D31,D39)</f>
        <v>1154795.6599999999</v>
      </c>
      <c r="E41" s="68">
        <f t="shared" si="9"/>
        <v>6021957.8399999999</v>
      </c>
      <c r="F41" s="68">
        <f t="shared" si="9"/>
        <v>92772.17</v>
      </c>
      <c r="G41" s="68">
        <f t="shared" si="9"/>
        <v>-851170.3</v>
      </c>
      <c r="H41" s="68">
        <f t="shared" si="9"/>
        <v>17119067.449999999</v>
      </c>
      <c r="I41" s="68">
        <f t="shared" si="9"/>
        <v>325731158.83999997</v>
      </c>
      <c r="J41" s="68">
        <f t="shared" si="9"/>
        <v>40028032.919999979</v>
      </c>
      <c r="K41" s="68">
        <f t="shared" si="9"/>
        <v>85304158.988000005</v>
      </c>
      <c r="L41" s="68">
        <f t="shared" si="9"/>
        <v>135801437.73199999</v>
      </c>
      <c r="M41" s="68">
        <f t="shared" si="9"/>
        <v>-1454188.58</v>
      </c>
      <c r="N41" s="68">
        <f t="shared" si="9"/>
        <v>2283257.6</v>
      </c>
      <c r="O41" s="68">
        <f t="shared" si="9"/>
        <v>-259176.69</v>
      </c>
      <c r="P41" s="68">
        <f t="shared" si="9"/>
        <v>-392618.02</v>
      </c>
    </row>
    <row r="42" spans="1:16" ht="14.4" customHeight="1" x14ac:dyDescent="0.3">
      <c r="A42" s="62">
        <f t="shared" ref="A42:A50" si="10">A41+1</f>
        <v>36</v>
      </c>
      <c r="B42" s="63"/>
      <c r="C42" s="64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</row>
    <row r="43" spans="1:16" ht="14.4" customHeight="1" x14ac:dyDescent="0.3">
      <c r="A43" s="59">
        <f t="shared" si="10"/>
        <v>37</v>
      </c>
      <c r="B43" s="60" t="s">
        <v>114</v>
      </c>
      <c r="C43" s="61"/>
      <c r="D43" s="70">
        <v>11699999.59</v>
      </c>
      <c r="E43" s="70">
        <v>21736962.579999998</v>
      </c>
      <c r="F43" s="70">
        <v>50809130.420000002</v>
      </c>
      <c r="G43" s="70">
        <f>F50</f>
        <v>50901902.590000004</v>
      </c>
      <c r="H43" s="70">
        <v>24861327.539999999</v>
      </c>
      <c r="I43" s="70">
        <v>975072192.35000002</v>
      </c>
      <c r="J43" s="70">
        <v>52367188.049999997</v>
      </c>
      <c r="K43" s="70">
        <v>349887958.11000001</v>
      </c>
      <c r="L43" s="70">
        <f>K50</f>
        <v>435192117.10000002</v>
      </c>
      <c r="M43" s="70">
        <v>-30846152.469999999</v>
      </c>
      <c r="N43" s="70">
        <v>6059240.8799999999</v>
      </c>
      <c r="O43" s="70">
        <v>-913728.32</v>
      </c>
      <c r="P43" s="70">
        <v>-247860.08</v>
      </c>
    </row>
    <row r="44" spans="1:16" ht="14.4" customHeight="1" x14ac:dyDescent="0.3">
      <c r="A44" s="62">
        <f t="shared" si="10"/>
        <v>38</v>
      </c>
      <c r="B44" s="63" t="s">
        <v>115</v>
      </c>
      <c r="C44" s="64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</row>
    <row r="45" spans="1:16" ht="14.4" customHeight="1" x14ac:dyDescent="0.3">
      <c r="A45" s="59">
        <f t="shared" si="10"/>
        <v>39</v>
      </c>
      <c r="B45" s="60" t="s">
        <v>116</v>
      </c>
      <c r="C45" s="61"/>
      <c r="D45" s="70">
        <f>+D43+D44</f>
        <v>11699999.59</v>
      </c>
      <c r="E45" s="70">
        <f t="shared" ref="E45:P45" si="11">+E43+E44</f>
        <v>21736962.579999998</v>
      </c>
      <c r="F45" s="70">
        <f t="shared" si="11"/>
        <v>50809130.420000002</v>
      </c>
      <c r="G45" s="70">
        <f t="shared" si="11"/>
        <v>50901902.590000004</v>
      </c>
      <c r="H45" s="70">
        <f t="shared" si="11"/>
        <v>24861327.539999999</v>
      </c>
      <c r="I45" s="70">
        <f t="shared" si="11"/>
        <v>975072192.35000002</v>
      </c>
      <c r="J45" s="70">
        <f t="shared" si="11"/>
        <v>52367188.049999997</v>
      </c>
      <c r="K45" s="70">
        <f t="shared" si="11"/>
        <v>349887958.11000001</v>
      </c>
      <c r="L45" s="70">
        <f t="shared" si="11"/>
        <v>435192117.10000002</v>
      </c>
      <c r="M45" s="70">
        <f t="shared" si="11"/>
        <v>-30846152.469999999</v>
      </c>
      <c r="N45" s="70">
        <f t="shared" si="11"/>
        <v>6059240.8799999999</v>
      </c>
      <c r="O45" s="70">
        <f t="shared" si="11"/>
        <v>-913728.32</v>
      </c>
      <c r="P45" s="70">
        <f t="shared" si="11"/>
        <v>-247860.08</v>
      </c>
    </row>
    <row r="46" spans="1:16" ht="14.4" customHeight="1" x14ac:dyDescent="0.3">
      <c r="A46" s="62">
        <f t="shared" si="10"/>
        <v>40</v>
      </c>
      <c r="B46" s="63" t="s">
        <v>117</v>
      </c>
      <c r="C46" s="64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</row>
    <row r="47" spans="1:16" ht="14.4" customHeight="1" x14ac:dyDescent="0.3">
      <c r="A47" s="62">
        <f t="shared" si="10"/>
        <v>41</v>
      </c>
      <c r="B47" s="63" t="s">
        <v>118</v>
      </c>
      <c r="C47" s="64"/>
      <c r="D47" s="63">
        <v>-5000000</v>
      </c>
      <c r="E47" s="63">
        <v>-15000000</v>
      </c>
      <c r="F47" s="63"/>
      <c r="G47" s="63"/>
      <c r="H47" s="63"/>
      <c r="I47" s="63">
        <v>-92363075</v>
      </c>
      <c r="J47" s="63">
        <v>-12003705</v>
      </c>
      <c r="K47" s="63"/>
      <c r="L47" s="63"/>
      <c r="M47" s="63"/>
      <c r="N47" s="63"/>
      <c r="O47" s="63"/>
      <c r="P47" s="63"/>
    </row>
    <row r="48" spans="1:16" ht="14.4" customHeight="1" x14ac:dyDescent="0.3">
      <c r="A48" s="62">
        <f t="shared" si="10"/>
        <v>42</v>
      </c>
      <c r="B48" s="63" t="s">
        <v>119</v>
      </c>
      <c r="C48" s="64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</row>
    <row r="49" spans="1:17" ht="14.4" customHeight="1" x14ac:dyDescent="0.3">
      <c r="A49" s="62">
        <f t="shared" si="10"/>
        <v>43</v>
      </c>
      <c r="B49" s="71" t="s">
        <v>120</v>
      </c>
      <c r="C49" s="72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</row>
    <row r="50" spans="1:17" ht="14.4" customHeight="1" x14ac:dyDescent="0.3">
      <c r="A50" s="73">
        <f t="shared" si="10"/>
        <v>44</v>
      </c>
      <c r="B50" s="74" t="s">
        <v>121</v>
      </c>
      <c r="C50" s="75"/>
      <c r="D50" s="68">
        <f>ROUND(+D41+D43+D44+D46+D47+D48+D49,2)</f>
        <v>7854795.25</v>
      </c>
      <c r="E50" s="68">
        <f t="shared" ref="E50:P50" si="12">ROUND(+E41+E43+E44+E46+E47+E48+E49,2)</f>
        <v>12758920.42</v>
      </c>
      <c r="F50" s="68">
        <f t="shared" si="12"/>
        <v>50901902.590000004</v>
      </c>
      <c r="G50" s="68">
        <f t="shared" si="12"/>
        <v>50050732.289999999</v>
      </c>
      <c r="H50" s="68">
        <f t="shared" si="12"/>
        <v>41980394.990000002</v>
      </c>
      <c r="I50" s="68">
        <f t="shared" si="12"/>
        <v>1208440276.1900001</v>
      </c>
      <c r="J50" s="68">
        <f t="shared" si="12"/>
        <v>80391515.969999999</v>
      </c>
      <c r="K50" s="68">
        <f t="shared" si="12"/>
        <v>435192117.10000002</v>
      </c>
      <c r="L50" s="68">
        <f t="shared" si="12"/>
        <v>570993554.83000004</v>
      </c>
      <c r="M50" s="68">
        <f t="shared" si="12"/>
        <v>-32300341.050000001</v>
      </c>
      <c r="N50" s="68">
        <f t="shared" si="12"/>
        <v>8342498.4800000004</v>
      </c>
      <c r="O50" s="68">
        <f t="shared" si="12"/>
        <v>-1172905.01</v>
      </c>
      <c r="P50" s="68">
        <f t="shared" si="12"/>
        <v>-640478.1</v>
      </c>
    </row>
    <row r="51" spans="1:17" ht="14.4" customHeight="1" x14ac:dyDescent="0.3">
      <c r="Q51" s="66"/>
    </row>
    <row r="52" spans="1:17" s="82" customFormat="1" ht="14.4" customHeight="1" x14ac:dyDescent="0.3">
      <c r="B52" s="3" t="s">
        <v>130</v>
      </c>
      <c r="C52" s="5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53"/>
    </row>
    <row r="53" spans="1:17" customFormat="1" ht="14.4" customHeight="1" x14ac:dyDescent="0.3">
      <c r="B53" s="9" t="s">
        <v>132</v>
      </c>
      <c r="D53" s="63">
        <v>-669781.48</v>
      </c>
      <c r="E53" s="63">
        <v>-3432515.9699999997</v>
      </c>
      <c r="F53" s="63">
        <v>-64940.52</v>
      </c>
      <c r="G53" s="63">
        <v>589265.20000000007</v>
      </c>
      <c r="H53" s="63">
        <v>-14037635.309999999</v>
      </c>
      <c r="I53" s="63">
        <v>-207979344.91999999</v>
      </c>
      <c r="J53" s="63">
        <v>-20014016.459999979</v>
      </c>
      <c r="K53" s="63">
        <v>-66110723.21800001</v>
      </c>
      <c r="L53" s="63">
        <v>-101226391.682</v>
      </c>
      <c r="M53" s="63">
        <v>1017932.01</v>
      </c>
      <c r="N53" s="63">
        <v>-913303.04000000004</v>
      </c>
      <c r="O53" s="63">
        <v>126996.58000000002</v>
      </c>
      <c r="P53" s="63">
        <v>274832.61</v>
      </c>
      <c r="Q53" s="84"/>
    </row>
    <row r="54" spans="1:17" ht="14.4" customHeight="1" x14ac:dyDescent="0.3">
      <c r="A54" s="67"/>
      <c r="B54" s="68" t="s">
        <v>131</v>
      </c>
      <c r="C54" s="69"/>
      <c r="D54" s="68">
        <f>D41+D53</f>
        <v>485014.17999999993</v>
      </c>
      <c r="E54" s="68">
        <f t="shared" ref="E54:P54" si="13">E41+E53</f>
        <v>2589441.87</v>
      </c>
      <c r="F54" s="68">
        <f t="shared" si="13"/>
        <v>27831.65</v>
      </c>
      <c r="G54" s="68">
        <f t="shared" si="13"/>
        <v>-261905.09999999998</v>
      </c>
      <c r="H54" s="68">
        <f t="shared" si="13"/>
        <v>3081432.1400000006</v>
      </c>
      <c r="I54" s="68">
        <f t="shared" si="13"/>
        <v>117751813.91999999</v>
      </c>
      <c r="J54" s="68">
        <f t="shared" si="13"/>
        <v>20014016.460000001</v>
      </c>
      <c r="K54" s="68">
        <f t="shared" si="13"/>
        <v>19193435.769999996</v>
      </c>
      <c r="L54" s="68">
        <f t="shared" si="13"/>
        <v>34575046.049999997</v>
      </c>
      <c r="M54" s="68">
        <f t="shared" si="13"/>
        <v>-436256.57000000007</v>
      </c>
      <c r="N54" s="68">
        <f t="shared" si="13"/>
        <v>1369954.56</v>
      </c>
      <c r="O54" s="68">
        <f t="shared" si="13"/>
        <v>-132180.10999999999</v>
      </c>
      <c r="P54" s="68">
        <f t="shared" si="13"/>
        <v>-117785.41000000003</v>
      </c>
      <c r="Q54" s="66">
        <f>SUM(D54:P54)</f>
        <v>198139859.41</v>
      </c>
    </row>
    <row r="55" spans="1:17" customFormat="1" ht="14.4" customHeight="1" x14ac:dyDescent="0.3">
      <c r="Q55" s="66">
        <v>198139859.41</v>
      </c>
    </row>
    <row r="56" spans="1:17" customFormat="1" ht="14.4" customHeight="1" x14ac:dyDescent="0.3">
      <c r="Q56" s="84">
        <f>Q54-Q55</f>
        <v>0</v>
      </c>
    </row>
  </sheetData>
  <pageMargins left="0.7" right="0.7" top="0.75" bottom="0.75" header="0.3" footer="0.3"/>
  <pageSetup paperSize="8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BS_T</vt:lpstr>
      <vt:lpstr>PL_T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Korrawan Maisuwannakul</cp:lastModifiedBy>
  <dcterms:created xsi:type="dcterms:W3CDTF">2024-08-08T03:31:35Z</dcterms:created>
  <dcterms:modified xsi:type="dcterms:W3CDTF">2024-09-19T03:51:03Z</dcterms:modified>
</cp:coreProperties>
</file>