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tk\OneDrive\Desktop\NuQum Articles\VOTING_2020\DATA\"/>
    </mc:Choice>
  </mc:AlternateContent>
  <xr:revisionPtr revIDLastSave="0" documentId="13_ncr:1_{BB885FA3-F536-4BD9-9F8D-DEE68E68372C}" xr6:coauthVersionLast="47" xr6:coauthVersionMax="47" xr10:uidLastSave="{00000000-0000-0000-0000-000000000000}"/>
  <bookViews>
    <workbookView xWindow="-108" yWindow="-108" windowWidth="23256" windowHeight="12456" activeTab="1" xr2:uid="{D1E43F44-BB41-4A6D-A72B-C18F2B025086}"/>
  </bookViews>
  <sheets>
    <sheet name="HISP_ASIANS_EVEN_&amp;_BLACKS_85_15" sheetId="3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9" i="3" l="1"/>
  <c r="I37" i="3"/>
  <c r="I34" i="3"/>
  <c r="I55" i="3"/>
  <c r="I52" i="3"/>
  <c r="I46" i="3"/>
  <c r="M46" i="3" s="1"/>
  <c r="I43" i="3"/>
  <c r="M43" i="3" s="1"/>
  <c r="I29" i="3"/>
  <c r="M29" i="3" s="1"/>
  <c r="I26" i="3"/>
  <c r="M26" i="3" s="1"/>
  <c r="I8" i="3"/>
  <c r="E8" i="3"/>
  <c r="F7" i="3"/>
  <c r="K7" i="3" s="1"/>
  <c r="D7" i="3"/>
  <c r="G7" i="3" s="1"/>
  <c r="K6" i="3"/>
  <c r="F6" i="3"/>
  <c r="G6" i="3" s="1"/>
  <c r="D6" i="3"/>
  <c r="F5" i="3"/>
  <c r="K5" i="3" s="1"/>
  <c r="D5" i="3"/>
  <c r="G5" i="3" s="1"/>
  <c r="K4" i="3"/>
  <c r="F4" i="3"/>
  <c r="D4" i="3"/>
  <c r="G4" i="3" s="1"/>
  <c r="F3" i="3"/>
  <c r="D3" i="3"/>
  <c r="K3" i="3" s="1"/>
  <c r="O22" i="2"/>
  <c r="O18" i="2"/>
  <c r="M55" i="2"/>
  <c r="M52" i="2"/>
  <c r="I55" i="2"/>
  <c r="I52" i="2"/>
  <c r="M46" i="2"/>
  <c r="K6" i="2"/>
  <c r="M43" i="2"/>
  <c r="I46" i="2"/>
  <c r="I43" i="2"/>
  <c r="M37" i="2"/>
  <c r="M34" i="2"/>
  <c r="I37" i="2"/>
  <c r="I34" i="2"/>
  <c r="M29" i="2"/>
  <c r="M26" i="2"/>
  <c r="I29" i="2"/>
  <c r="I22" i="2"/>
  <c r="M22" i="2" s="1"/>
  <c r="I26" i="2"/>
  <c r="M19" i="2"/>
  <c r="I19" i="2"/>
  <c r="H9" i="2"/>
  <c r="F4" i="2"/>
  <c r="F5" i="2"/>
  <c r="F6" i="2"/>
  <c r="F7" i="2"/>
  <c r="F3" i="2"/>
  <c r="D7" i="2"/>
  <c r="D6" i="2"/>
  <c r="D5" i="2"/>
  <c r="D4" i="2"/>
  <c r="D3" i="2"/>
  <c r="E8" i="2"/>
  <c r="I8" i="2"/>
  <c r="M4" i="3" l="1"/>
  <c r="H9" i="3"/>
  <c r="M6" i="3"/>
  <c r="M55" i="3"/>
  <c r="M7" i="3"/>
  <c r="M52" i="3"/>
  <c r="M37" i="3"/>
  <c r="M34" i="3"/>
  <c r="M5" i="3"/>
  <c r="G3" i="3"/>
  <c r="K4" i="2"/>
  <c r="G5" i="2"/>
  <c r="K5" i="2"/>
  <c r="K3" i="2"/>
  <c r="N9" i="3" l="1"/>
  <c r="I22" i="3"/>
  <c r="M22" i="3" s="1"/>
  <c r="O22" i="3" s="1"/>
  <c r="I19" i="3"/>
  <c r="M19" i="3" s="1"/>
  <c r="O18" i="3" s="1"/>
  <c r="M3" i="3"/>
  <c r="G4" i="2"/>
  <c r="M4" i="2" s="1"/>
  <c r="K7" i="2"/>
  <c r="G6" i="2"/>
  <c r="M6" i="2" s="1"/>
  <c r="G7" i="2"/>
  <c r="G3" i="2"/>
  <c r="M3" i="2" s="1"/>
  <c r="M5" i="2"/>
  <c r="M7" i="2" l="1"/>
  <c r="N9" i="2" s="1"/>
</calcChain>
</file>

<file path=xl/sharedStrings.xml><?xml version="1.0" encoding="utf-8"?>
<sst xmlns="http://schemas.openxmlformats.org/spreadsheetml/2006/main" count="108" uniqueCount="46">
  <si>
    <t>White</t>
  </si>
  <si>
    <t>Hispanic</t>
  </si>
  <si>
    <t>Black</t>
  </si>
  <si>
    <t>Asian</t>
  </si>
  <si>
    <t>Other</t>
  </si>
  <si>
    <t>Voted in 2020</t>
  </si>
  <si>
    <t>Did Not Vote</t>
  </si>
  <si>
    <t>https://www.vox.com/2021/5/10/22425178/catalist-report-2020-election-biden-trump-demographics</t>
  </si>
  <si>
    <t>Voter_Turnout</t>
  </si>
  <si>
    <t>Attainable_Votes</t>
  </si>
  <si>
    <t>Pct of Vote Eligible Population</t>
  </si>
  <si>
    <t>https://www.pewtrusts.org/en/research-and-analysis/data-visualizations/2020/who-was-eligible-to-vote-in-the-2020-us-presidential-election</t>
  </si>
  <si>
    <t>Vote Eligible Population</t>
  </si>
  <si>
    <t>https://en.wikipedia.org/wiki/Voter_turnout_in_United_States_presidential_elections</t>
  </si>
  <si>
    <t>Pct_of_Voting_Electorate</t>
  </si>
  <si>
    <t>Attainable Non_Whites</t>
  </si>
  <si>
    <t>https://www.cfr.org/blog/2020-election-numbers</t>
  </si>
  <si>
    <t>Num_Non_White_Non_Voters</t>
  </si>
  <si>
    <t>GOP_Likely_Share_of_White_Non_Voters</t>
  </si>
  <si>
    <t>Dem_Likely_Share_of_White_Non_Voters</t>
  </si>
  <si>
    <t>Attainable_White_Votes</t>
  </si>
  <si>
    <t>GOP</t>
  </si>
  <si>
    <t>DEM</t>
  </si>
  <si>
    <t>GOP_Likely_Share_of_Hispanic_Non_Voters</t>
  </si>
  <si>
    <t>Dem_Likely_Share_of_Hispanic_Non_Voters</t>
  </si>
  <si>
    <t>https://www.vox.com/policy-and-politics/22436307/catalist-equis-2020-latino-vote-trump-biden-florida-texas</t>
  </si>
  <si>
    <t>61 Percent of Hispanics Voted for Biden</t>
  </si>
  <si>
    <t>39 Percent of Hispanics Voted for Trump</t>
  </si>
  <si>
    <t>Attainable_Hispanic_Votes</t>
  </si>
  <si>
    <t>Attainable_Black_Votes</t>
  </si>
  <si>
    <t>GOP_Likely_Share_of_Black_Non_Voters</t>
  </si>
  <si>
    <t>Dem_Likely_Share_of_Black_Non_Voters</t>
  </si>
  <si>
    <t>https://www.pewresearch.org/politics/2021/06/30/behind-bidens-2020-victory/</t>
  </si>
  <si>
    <t>92 Percent of Blacks Voted for Biden</t>
  </si>
  <si>
    <t>8 Percent of Blacks Voted for Trump</t>
  </si>
  <si>
    <t>72 Percent of Asians Voted for Biden</t>
  </si>
  <si>
    <t>28 Percent of Asians Voted for Trump</t>
  </si>
  <si>
    <t>GOP_Likely_Share_of_Asian_Non_Voters</t>
  </si>
  <si>
    <t>Dem_Likely_Share_of_Asian_Non_Voters</t>
  </si>
  <si>
    <t>https://www.cnn.com/election/2020/exit-polls/president/national-results</t>
  </si>
  <si>
    <t>55 Percent of Other Races_Ethnicities_Voted for Biden</t>
  </si>
  <si>
    <t>41 Percent of Other Races_Ethnicities_Voted for Trump</t>
  </si>
  <si>
    <t>GOP_Likely_Share_of_Other_Non_Voters</t>
  </si>
  <si>
    <t>Dem_Likely_Share_of_Other_Non_Voters</t>
  </si>
  <si>
    <t>VOTES_ATTAINABLE_BY_GOP</t>
  </si>
  <si>
    <t>VOTES_ATTAINABLE_BY_DEMS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</si>
</sst>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4B535D"/>
      <name val="Times New Roman"/>
      <family val="1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2" borderId="0" xfId="0" applyNumberFormat="1" applyFill="1"/>
    <xf numFmtId="43" fontId="0" fillId="2" borderId="0" xfId="1" applyFont="1" applyFill="1"/>
    <xf numFmtId="167" fontId="0" fillId="2" borderId="0" xfId="1" applyNumberFormat="1" applyFont="1" applyFill="1"/>
    <xf numFmtId="3" fontId="2" fillId="0" borderId="0" xfId="0" applyNumberFormat="1" applyFont="1"/>
    <xf numFmtId="9" fontId="0" fillId="2" borderId="0" xfId="2" applyFont="1" applyFill="1"/>
    <xf numFmtId="43" fontId="0" fillId="2" borderId="0" xfId="0" applyNumberFormat="1" applyFill="1"/>
    <xf numFmtId="0" fontId="0" fillId="3" borderId="0" xfId="0" applyFill="1"/>
    <xf numFmtId="43" fontId="0" fillId="3" borderId="0" xfId="0" applyNumberFormat="1" applyFill="1"/>
    <xf numFmtId="43" fontId="0" fillId="4" borderId="0" xfId="0" applyNumberFormat="1" applyFill="1"/>
    <xf numFmtId="0" fontId="0" fillId="4" borderId="0" xfId="0" applyFill="1"/>
    <xf numFmtId="0" fontId="0" fillId="5" borderId="0" xfId="0" applyFill="1"/>
    <xf numFmtId="43" fontId="0" fillId="5" borderId="0" xfId="0" applyNumberFormat="1" applyFill="1"/>
    <xf numFmtId="0" fontId="3" fillId="0" borderId="0" xfId="3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nn.com/election/2020/exit-polls/president/national-results" TargetMode="External"/><Relationship Id="rId1" Type="http://schemas.openxmlformats.org/officeDocument/2006/relationships/hyperlink" Target="https://www.pewtrusts.org/en/research-and-analysis/data-visualizations/2020/who-was-eligible-to-vote-in-the-2020-us-presidential-electio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pewresearch.org/politics/2021/06/30/behind-bidens-2020-vict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68A1-29CD-4C8A-96C3-D645D7B71A54}">
  <dimension ref="C2:P55"/>
  <sheetViews>
    <sheetView topLeftCell="A10" workbookViewId="0">
      <selection activeCell="I26" sqref="I26"/>
    </sheetView>
  </sheetViews>
  <sheetFormatPr defaultRowHeight="14.4" x14ac:dyDescent="0.3"/>
  <cols>
    <col min="3" max="3" width="14.77734375" customWidth="1"/>
    <col min="4" max="5" width="25.109375" customWidth="1"/>
    <col min="6" max="6" width="22.5546875" customWidth="1"/>
    <col min="7" max="7" width="13.44140625" customWidth="1"/>
    <col min="8" max="8" width="25.6640625" customWidth="1"/>
    <col min="9" max="9" width="21.109375" customWidth="1"/>
    <col min="10" max="10" width="2.21875" customWidth="1"/>
    <col min="11" max="11" width="15.109375" customWidth="1"/>
    <col min="12" max="12" width="4.33203125" customWidth="1"/>
    <col min="13" max="13" width="17.109375" customWidth="1"/>
    <col min="14" max="14" width="19.33203125" customWidth="1"/>
    <col min="15" max="15" width="16.6640625" customWidth="1"/>
    <col min="16" max="16" width="13.6640625" bestFit="1" customWidth="1"/>
  </cols>
  <sheetData>
    <row r="2" spans="3:16" x14ac:dyDescent="0.3">
      <c r="D2" s="2" t="s">
        <v>12</v>
      </c>
      <c r="E2" s="2" t="s">
        <v>10</v>
      </c>
      <c r="F2" s="2" t="s">
        <v>5</v>
      </c>
      <c r="G2" s="2" t="s">
        <v>6</v>
      </c>
      <c r="H2" s="2" t="s">
        <v>17</v>
      </c>
      <c r="I2" s="2" t="s">
        <v>14</v>
      </c>
      <c r="K2" s="2" t="s">
        <v>8</v>
      </c>
      <c r="M2" s="2" t="s">
        <v>9</v>
      </c>
      <c r="N2" s="2" t="s">
        <v>15</v>
      </c>
    </row>
    <row r="3" spans="3:16" x14ac:dyDescent="0.3">
      <c r="C3" t="s">
        <v>0</v>
      </c>
      <c r="D3" s="5">
        <f>$D$8*E3</f>
        <v>159577749</v>
      </c>
      <c r="E3" s="3">
        <v>0.66700000000000004</v>
      </c>
      <c r="F3" s="5">
        <f>$F$8*I3</f>
        <v>114936045.11999999</v>
      </c>
      <c r="G3" s="5">
        <f>D3-F3</f>
        <v>44641703.88000001</v>
      </c>
      <c r="H3" s="5"/>
      <c r="I3" s="2">
        <v>0.72</v>
      </c>
      <c r="K3" s="8">
        <f>F3/D3</f>
        <v>0.72025107410181599</v>
      </c>
      <c r="M3" s="9">
        <f>G3*K3</f>
        <v>32153235.169305213</v>
      </c>
      <c r="N3" s="2"/>
    </row>
    <row r="4" spans="3:16" x14ac:dyDescent="0.3">
      <c r="C4" t="s">
        <v>1</v>
      </c>
      <c r="D4" s="5">
        <f t="shared" ref="D4:D7" si="0">$D$8*E4</f>
        <v>31819851</v>
      </c>
      <c r="E4" s="3">
        <v>0.13300000000000001</v>
      </c>
      <c r="F4" s="5">
        <f t="shared" ref="F4:F7" si="1">$F$8*I4</f>
        <v>15963339.600000001</v>
      </c>
      <c r="G4" s="5">
        <f t="shared" ref="G4:G7" si="2">D4-F4</f>
        <v>15856511.399999999</v>
      </c>
      <c r="H4" s="5"/>
      <c r="I4" s="2">
        <v>0.1</v>
      </c>
      <c r="K4" s="8">
        <f>F4/D4</f>
        <v>0.50167864079564672</v>
      </c>
      <c r="M4" s="9">
        <f>G4*K4</f>
        <v>7954873.0869126767</v>
      </c>
      <c r="N4" s="2"/>
    </row>
    <row r="5" spans="3:16" x14ac:dyDescent="0.3">
      <c r="C5" t="s">
        <v>2</v>
      </c>
      <c r="D5" s="5">
        <f t="shared" si="0"/>
        <v>29905875</v>
      </c>
      <c r="E5" s="3">
        <v>0.125</v>
      </c>
      <c r="F5" s="5">
        <f t="shared" si="1"/>
        <v>19156007.52</v>
      </c>
      <c r="G5" s="5">
        <f t="shared" si="2"/>
        <v>10749867.48</v>
      </c>
      <c r="H5" s="5"/>
      <c r="I5" s="2">
        <v>0.12</v>
      </c>
      <c r="K5" s="8">
        <f>F5/D5</f>
        <v>0.64054328856788167</v>
      </c>
      <c r="M5" s="9">
        <f>G5*K5</f>
        <v>6885755.4673081273</v>
      </c>
      <c r="N5" s="2"/>
    </row>
    <row r="6" spans="3:16" x14ac:dyDescent="0.3">
      <c r="C6" t="s">
        <v>3</v>
      </c>
      <c r="D6" s="5">
        <f t="shared" si="0"/>
        <v>11244609</v>
      </c>
      <c r="E6" s="3">
        <v>4.7E-2</v>
      </c>
      <c r="F6" s="5">
        <f t="shared" si="1"/>
        <v>6385335.8399999999</v>
      </c>
      <c r="G6" s="5">
        <f t="shared" si="2"/>
        <v>4859273.16</v>
      </c>
      <c r="H6" s="5"/>
      <c r="I6" s="2">
        <v>0.04</v>
      </c>
      <c r="K6" s="8">
        <f>F6/D6</f>
        <v>0.56785752532613631</v>
      </c>
      <c r="M6" s="9">
        <f>G6*K6</f>
        <v>2759374.8315213146</v>
      </c>
      <c r="N6" s="2"/>
    </row>
    <row r="7" spans="3:16" x14ac:dyDescent="0.3">
      <c r="C7" t="s">
        <v>4</v>
      </c>
      <c r="D7" s="5">
        <f t="shared" si="0"/>
        <v>6938163</v>
      </c>
      <c r="E7" s="3">
        <v>2.9000000000000001E-2</v>
      </c>
      <c r="F7" s="5">
        <f t="shared" si="1"/>
        <v>3192667.92</v>
      </c>
      <c r="G7" s="5">
        <f t="shared" si="2"/>
        <v>3745495.08</v>
      </c>
      <c r="H7" s="5"/>
      <c r="I7" s="2">
        <v>0.02</v>
      </c>
      <c r="K7" s="8">
        <f>F7/D7</f>
        <v>0.46016040845393802</v>
      </c>
      <c r="M7" s="9">
        <f>G7*K7</f>
        <v>1723528.5458750152</v>
      </c>
      <c r="N7" s="2"/>
    </row>
    <row r="8" spans="3:16" x14ac:dyDescent="0.3">
      <c r="D8" s="6">
        <v>239247000</v>
      </c>
      <c r="E8" s="4">
        <f>SUM(E3:E7)</f>
        <v>1.0010000000000001</v>
      </c>
      <c r="F8" s="5">
        <v>159633396</v>
      </c>
      <c r="G8" s="2"/>
      <c r="H8" s="2"/>
      <c r="I8" s="2">
        <f>SUM(I3:I7)</f>
        <v>1</v>
      </c>
      <c r="K8" s="2"/>
      <c r="M8" s="2"/>
      <c r="N8" s="2"/>
    </row>
    <row r="9" spans="3:16" x14ac:dyDescent="0.3">
      <c r="H9" s="9">
        <f>SUM(G4:G7)</f>
        <v>35211147.119999997</v>
      </c>
      <c r="N9" s="9">
        <f>M4+M5+M6+M7</f>
        <v>19323531.931617133</v>
      </c>
      <c r="P9" s="1">
        <f>N9+M3</f>
        <v>51476767.100922346</v>
      </c>
    </row>
    <row r="10" spans="3:16" ht="15.6" x14ac:dyDescent="0.3">
      <c r="F10" s="7"/>
    </row>
    <row r="13" spans="3:16" x14ac:dyDescent="0.3">
      <c r="C13" s="16" t="s">
        <v>11</v>
      </c>
    </row>
    <row r="15" spans="3:16" x14ac:dyDescent="0.3">
      <c r="C15" t="s">
        <v>13</v>
      </c>
    </row>
    <row r="17" spans="3:16" x14ac:dyDescent="0.3">
      <c r="C17" t="s">
        <v>7</v>
      </c>
      <c r="M17" t="s">
        <v>20</v>
      </c>
      <c r="O17" s="14" t="s">
        <v>44</v>
      </c>
      <c r="P17" s="14"/>
    </row>
    <row r="18" spans="3:16" x14ac:dyDescent="0.3">
      <c r="I18" s="10" t="s">
        <v>18</v>
      </c>
      <c r="J18" s="10"/>
      <c r="K18" s="10"/>
      <c r="O18" s="15">
        <f>M19+M26+M34+M43+M52</f>
        <v>25251286.556666728</v>
      </c>
      <c r="P18" s="14"/>
    </row>
    <row r="19" spans="3:16" x14ac:dyDescent="0.3">
      <c r="C19" t="s">
        <v>16</v>
      </c>
      <c r="I19" s="11">
        <f>G3*0.56</f>
        <v>24999354.172800008</v>
      </c>
      <c r="J19" s="10"/>
      <c r="K19" s="10"/>
      <c r="L19" t="s">
        <v>21</v>
      </c>
      <c r="M19" s="12">
        <f>I19*0.72</f>
        <v>17999535.004416004</v>
      </c>
    </row>
    <row r="20" spans="3:16" x14ac:dyDescent="0.3">
      <c r="I20" s="10"/>
      <c r="J20" s="10"/>
      <c r="K20" s="10"/>
    </row>
    <row r="21" spans="3:16" x14ac:dyDescent="0.3">
      <c r="C21" t="s">
        <v>25</v>
      </c>
      <c r="I21" s="10" t="s">
        <v>19</v>
      </c>
      <c r="J21" s="10"/>
      <c r="K21" s="10"/>
      <c r="O21" s="14" t="s">
        <v>45</v>
      </c>
      <c r="P21" s="14"/>
    </row>
    <row r="22" spans="3:16" x14ac:dyDescent="0.3">
      <c r="I22" s="11">
        <f>G3*0.44</f>
        <v>19642349.707200006</v>
      </c>
      <c r="J22" s="10"/>
      <c r="K22" s="10"/>
      <c r="L22" t="s">
        <v>22</v>
      </c>
      <c r="M22" s="12">
        <f>I22*I3</f>
        <v>14142491.789184004</v>
      </c>
      <c r="O22" s="15">
        <f>M22+M29+M37+M46</f>
        <v>25352507.89561291</v>
      </c>
      <c r="P22" s="14"/>
    </row>
    <row r="23" spans="3:16" x14ac:dyDescent="0.3">
      <c r="C23" t="s">
        <v>32</v>
      </c>
    </row>
    <row r="24" spans="3:16" x14ac:dyDescent="0.3">
      <c r="M24" t="s">
        <v>28</v>
      </c>
    </row>
    <row r="25" spans="3:16" x14ac:dyDescent="0.3">
      <c r="C25" s="16" t="s">
        <v>39</v>
      </c>
      <c r="F25" s="13" t="s">
        <v>26</v>
      </c>
      <c r="G25" s="13"/>
      <c r="I25" s="10" t="s">
        <v>23</v>
      </c>
      <c r="J25" s="10"/>
      <c r="K25" s="10"/>
    </row>
    <row r="26" spans="3:16" x14ac:dyDescent="0.3">
      <c r="F26" s="13" t="s">
        <v>27</v>
      </c>
      <c r="G26" s="13"/>
      <c r="I26" s="11">
        <f>G4*0.5</f>
        <v>7928255.6999999993</v>
      </c>
      <c r="J26" s="10"/>
      <c r="K26" s="10"/>
      <c r="L26" t="s">
        <v>21</v>
      </c>
      <c r="M26" s="12">
        <f>I26*K4</f>
        <v>3977436.5434563383</v>
      </c>
    </row>
    <row r="27" spans="3:16" x14ac:dyDescent="0.3">
      <c r="I27" s="10"/>
      <c r="J27" s="10"/>
      <c r="K27" s="10"/>
    </row>
    <row r="28" spans="3:16" x14ac:dyDescent="0.3">
      <c r="I28" s="10" t="s">
        <v>24</v>
      </c>
      <c r="J28" s="10"/>
      <c r="K28" s="10"/>
    </row>
    <row r="29" spans="3:16" x14ac:dyDescent="0.3">
      <c r="I29" s="11">
        <f>G4*0.5</f>
        <v>7928255.6999999993</v>
      </c>
      <c r="J29" s="10"/>
      <c r="K29" s="10"/>
      <c r="L29" t="s">
        <v>22</v>
      </c>
      <c r="M29" s="12">
        <f>I29*K4</f>
        <v>3977436.5434563383</v>
      </c>
    </row>
    <row r="32" spans="3:16" x14ac:dyDescent="0.3">
      <c r="F32" s="13" t="s">
        <v>33</v>
      </c>
      <c r="G32" s="13"/>
      <c r="M32" t="s">
        <v>29</v>
      </c>
    </row>
    <row r="33" spans="6:13" x14ac:dyDescent="0.3">
      <c r="F33" s="13" t="s">
        <v>34</v>
      </c>
      <c r="G33" s="13"/>
      <c r="I33" s="10" t="s">
        <v>30</v>
      </c>
      <c r="J33" s="10"/>
      <c r="K33" s="10"/>
    </row>
    <row r="34" spans="6:13" x14ac:dyDescent="0.3">
      <c r="I34" s="11">
        <f>G5*0.15</f>
        <v>1612480.122</v>
      </c>
      <c r="J34" s="10"/>
      <c r="K34" s="10"/>
      <c r="L34" t="s">
        <v>21</v>
      </c>
      <c r="M34" s="12">
        <f>I34*K5</f>
        <v>1032863.3200962191</v>
      </c>
    </row>
    <row r="35" spans="6:13" x14ac:dyDescent="0.3">
      <c r="I35" s="10"/>
      <c r="J35" s="10"/>
      <c r="K35" s="10"/>
    </row>
    <row r="36" spans="6:13" x14ac:dyDescent="0.3">
      <c r="I36" s="10" t="s">
        <v>31</v>
      </c>
      <c r="J36" s="10"/>
      <c r="K36" s="10"/>
    </row>
    <row r="37" spans="6:13" x14ac:dyDescent="0.3">
      <c r="I37" s="11">
        <f>G5*0.85</f>
        <v>9137387.3580000009</v>
      </c>
      <c r="J37" s="10"/>
      <c r="K37" s="10"/>
      <c r="L37" t="s">
        <v>22</v>
      </c>
      <c r="M37" s="12">
        <f>I37*K5</f>
        <v>5852892.1472119084</v>
      </c>
    </row>
    <row r="40" spans="6:13" x14ac:dyDescent="0.3">
      <c r="F40" s="13" t="s">
        <v>35</v>
      </c>
      <c r="G40" s="13"/>
    </row>
    <row r="41" spans="6:13" x14ac:dyDescent="0.3">
      <c r="F41" s="13" t="s">
        <v>36</v>
      </c>
      <c r="G41" s="13"/>
    </row>
    <row r="42" spans="6:13" x14ac:dyDescent="0.3">
      <c r="I42" s="10" t="s">
        <v>37</v>
      </c>
      <c r="J42" s="10"/>
      <c r="K42" s="10"/>
    </row>
    <row r="43" spans="6:13" x14ac:dyDescent="0.3">
      <c r="I43" s="11">
        <f>G6*0.5</f>
        <v>2429636.58</v>
      </c>
      <c r="J43" s="10"/>
      <c r="K43" s="10"/>
      <c r="L43" t="s">
        <v>21</v>
      </c>
      <c r="M43" s="12">
        <f>I43*K6</f>
        <v>1379687.4157606573</v>
      </c>
    </row>
    <row r="44" spans="6:13" x14ac:dyDescent="0.3">
      <c r="I44" s="10"/>
      <c r="J44" s="10"/>
      <c r="K44" s="10"/>
    </row>
    <row r="45" spans="6:13" x14ac:dyDescent="0.3">
      <c r="I45" s="10" t="s">
        <v>38</v>
      </c>
      <c r="J45" s="10"/>
      <c r="K45" s="10"/>
    </row>
    <row r="46" spans="6:13" x14ac:dyDescent="0.3">
      <c r="I46" s="11">
        <f>G6*0.5</f>
        <v>2429636.58</v>
      </c>
      <c r="J46" s="10"/>
      <c r="K46" s="10"/>
      <c r="L46" t="s">
        <v>22</v>
      </c>
      <c r="M46" s="12">
        <f>I46*K6</f>
        <v>1379687.4157606573</v>
      </c>
    </row>
    <row r="49" spans="6:13" x14ac:dyDescent="0.3">
      <c r="F49" s="13" t="s">
        <v>40</v>
      </c>
      <c r="G49" s="13"/>
      <c r="H49" s="13"/>
    </row>
    <row r="50" spans="6:13" x14ac:dyDescent="0.3">
      <c r="F50" s="13" t="s">
        <v>41</v>
      </c>
      <c r="G50" s="13"/>
      <c r="H50" s="13"/>
    </row>
    <row r="51" spans="6:13" x14ac:dyDescent="0.3">
      <c r="I51" s="10" t="s">
        <v>42</v>
      </c>
      <c r="J51" s="10"/>
      <c r="K51" s="10"/>
    </row>
    <row r="52" spans="6:13" x14ac:dyDescent="0.3">
      <c r="I52" s="11">
        <f>G7*0.5</f>
        <v>1872747.54</v>
      </c>
      <c r="J52" s="10"/>
      <c r="K52" s="10"/>
      <c r="L52" t="s">
        <v>21</v>
      </c>
      <c r="M52" s="12">
        <f>I52*K7</f>
        <v>861764.2729375076</v>
      </c>
    </row>
    <row r="53" spans="6:13" x14ac:dyDescent="0.3">
      <c r="I53" s="10"/>
      <c r="J53" s="10"/>
      <c r="K53" s="10"/>
    </row>
    <row r="54" spans="6:13" x14ac:dyDescent="0.3">
      <c r="I54" s="10" t="s">
        <v>43</v>
      </c>
      <c r="J54" s="10"/>
      <c r="K54" s="10"/>
    </row>
    <row r="55" spans="6:13" x14ac:dyDescent="0.3">
      <c r="I55" s="11">
        <f>G7*0.5</f>
        <v>1872747.54</v>
      </c>
      <c r="J55" s="10"/>
      <c r="K55" s="10"/>
      <c r="L55" t="s">
        <v>22</v>
      </c>
      <c r="M55" s="12">
        <f>I55*K7</f>
        <v>861764.2729375076</v>
      </c>
    </row>
  </sheetData>
  <hyperlinks>
    <hyperlink ref="C13" r:id="rId1" xr:uid="{453450A5-F1B1-47BC-8588-DA18CA3186C7}"/>
    <hyperlink ref="C25" r:id="rId2" xr:uid="{6C0D53A9-39C8-4027-B928-C0B4FAE6300F}"/>
  </hyperlinks>
  <pageMargins left="0.7" right="0.7" top="0.75" bottom="0.75" header="0.3" footer="0.3"/>
  <pageSetup orientation="portrait" horizontalDpi="4294967295" verticalDpi="4294967295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4F5A-FFB6-40D9-AA46-C301ABB5EA96}">
  <dimension ref="C2:P55"/>
  <sheetViews>
    <sheetView tabSelected="1" topLeftCell="A12" workbookViewId="0">
      <selection activeCell="C23" sqref="C23"/>
    </sheetView>
  </sheetViews>
  <sheetFormatPr defaultRowHeight="14.4" x14ac:dyDescent="0.3"/>
  <cols>
    <col min="3" max="3" width="14.77734375" customWidth="1"/>
    <col min="4" max="5" width="25.109375" customWidth="1"/>
    <col min="6" max="6" width="22.5546875" customWidth="1"/>
    <col min="7" max="7" width="13.44140625" customWidth="1"/>
    <col min="8" max="8" width="25.6640625" customWidth="1"/>
    <col min="9" max="9" width="21.109375" customWidth="1"/>
    <col min="10" max="10" width="2.21875" customWidth="1"/>
    <col min="11" max="11" width="15.109375" customWidth="1"/>
    <col min="12" max="12" width="4.33203125" customWidth="1"/>
    <col min="13" max="13" width="17.109375" customWidth="1"/>
    <col min="14" max="14" width="19.33203125" customWidth="1"/>
    <col min="15" max="15" width="16.6640625" customWidth="1"/>
  </cols>
  <sheetData>
    <row r="2" spans="3:14" x14ac:dyDescent="0.3">
      <c r="D2" s="2" t="s">
        <v>12</v>
      </c>
      <c r="E2" s="2" t="s">
        <v>10</v>
      </c>
      <c r="F2" s="2" t="s">
        <v>5</v>
      </c>
      <c r="G2" s="2" t="s">
        <v>6</v>
      </c>
      <c r="H2" s="2" t="s">
        <v>17</v>
      </c>
      <c r="I2" s="2" t="s">
        <v>14</v>
      </c>
      <c r="K2" s="2" t="s">
        <v>8</v>
      </c>
      <c r="M2" s="2" t="s">
        <v>9</v>
      </c>
      <c r="N2" s="2" t="s">
        <v>15</v>
      </c>
    </row>
    <row r="3" spans="3:14" x14ac:dyDescent="0.3">
      <c r="C3" t="s">
        <v>0</v>
      </c>
      <c r="D3" s="5">
        <f>$D$8*E3</f>
        <v>159577749</v>
      </c>
      <c r="E3" s="3">
        <v>0.66700000000000004</v>
      </c>
      <c r="F3" s="5">
        <f>$F$8*I3</f>
        <v>114936045.11999999</v>
      </c>
      <c r="G3" s="5">
        <f>D3-F3</f>
        <v>44641703.88000001</v>
      </c>
      <c r="H3" s="5"/>
      <c r="I3" s="2">
        <v>0.72</v>
      </c>
      <c r="K3" s="8">
        <f>F3/D3</f>
        <v>0.72025107410181599</v>
      </c>
      <c r="M3" s="9">
        <f>G3*K3</f>
        <v>32153235.169305213</v>
      </c>
      <c r="N3" s="2"/>
    </row>
    <row r="4" spans="3:14" x14ac:dyDescent="0.3">
      <c r="C4" t="s">
        <v>1</v>
      </c>
      <c r="D4" s="5">
        <f t="shared" ref="D4:D7" si="0">$D$8*E4</f>
        <v>31819851</v>
      </c>
      <c r="E4" s="3">
        <v>0.13300000000000001</v>
      </c>
      <c r="F4" s="5">
        <f t="shared" ref="F4:F7" si="1">$F$8*I4</f>
        <v>15963339.600000001</v>
      </c>
      <c r="G4" s="5">
        <f t="shared" ref="G4:G7" si="2">D4-F4</f>
        <v>15856511.399999999</v>
      </c>
      <c r="H4" s="5"/>
      <c r="I4" s="2">
        <v>0.1</v>
      </c>
      <c r="K4" s="8">
        <f>F4/D4</f>
        <v>0.50167864079564672</v>
      </c>
      <c r="M4" s="9">
        <f>G4*K4</f>
        <v>7954873.0869126767</v>
      </c>
      <c r="N4" s="2"/>
    </row>
    <row r="5" spans="3:14" x14ac:dyDescent="0.3">
      <c r="C5" t="s">
        <v>2</v>
      </c>
      <c r="D5" s="5">
        <f t="shared" si="0"/>
        <v>29905875</v>
      </c>
      <c r="E5" s="3">
        <v>0.125</v>
      </c>
      <c r="F5" s="5">
        <f t="shared" si="1"/>
        <v>19156007.52</v>
      </c>
      <c r="G5" s="5">
        <f t="shared" si="2"/>
        <v>10749867.48</v>
      </c>
      <c r="H5" s="5"/>
      <c r="I5" s="2">
        <v>0.12</v>
      </c>
      <c r="K5" s="8">
        <f>F5/D5</f>
        <v>0.64054328856788167</v>
      </c>
      <c r="M5" s="9">
        <f>G5*K5</f>
        <v>6885755.4673081273</v>
      </c>
      <c r="N5" s="2"/>
    </row>
    <row r="6" spans="3:14" x14ac:dyDescent="0.3">
      <c r="C6" t="s">
        <v>3</v>
      </c>
      <c r="D6" s="5">
        <f t="shared" si="0"/>
        <v>11244609</v>
      </c>
      <c r="E6" s="3">
        <v>4.7E-2</v>
      </c>
      <c r="F6" s="5">
        <f t="shared" si="1"/>
        <v>6385335.8399999999</v>
      </c>
      <c r="G6" s="5">
        <f t="shared" si="2"/>
        <v>4859273.16</v>
      </c>
      <c r="H6" s="5"/>
      <c r="I6" s="2">
        <v>0.04</v>
      </c>
      <c r="K6" s="8">
        <f>F6/D6</f>
        <v>0.56785752532613631</v>
      </c>
      <c r="M6" s="9">
        <f>G6*K6</f>
        <v>2759374.8315213146</v>
      </c>
      <c r="N6" s="2"/>
    </row>
    <row r="7" spans="3:14" x14ac:dyDescent="0.3">
      <c r="C7" t="s">
        <v>4</v>
      </c>
      <c r="D7" s="5">
        <f t="shared" si="0"/>
        <v>6938163</v>
      </c>
      <c r="E7" s="3">
        <v>2.9000000000000001E-2</v>
      </c>
      <c r="F7" s="5">
        <f t="shared" si="1"/>
        <v>3192667.92</v>
      </c>
      <c r="G7" s="5">
        <f t="shared" si="2"/>
        <v>3745495.08</v>
      </c>
      <c r="H7" s="5"/>
      <c r="I7" s="2">
        <v>0.02</v>
      </c>
      <c r="K7" s="8">
        <f>F7/D7</f>
        <v>0.46016040845393802</v>
      </c>
      <c r="M7" s="9">
        <f>G7*K7</f>
        <v>1723528.5458750152</v>
      </c>
      <c r="N7" s="2"/>
    </row>
    <row r="8" spans="3:14" x14ac:dyDescent="0.3">
      <c r="D8" s="6">
        <v>239247000</v>
      </c>
      <c r="E8" s="4">
        <f>SUM(E3:E7)</f>
        <v>1.0010000000000001</v>
      </c>
      <c r="F8" s="5">
        <v>159633396</v>
      </c>
      <c r="G8" s="2"/>
      <c r="H8" s="2"/>
      <c r="I8" s="2">
        <f>SUM(I3:I7)</f>
        <v>1</v>
      </c>
      <c r="K8" s="2"/>
      <c r="M8" s="2"/>
      <c r="N8" s="2"/>
    </row>
    <row r="9" spans="3:14" x14ac:dyDescent="0.3">
      <c r="H9" s="9">
        <f>SUM(G4:G7)</f>
        <v>35211147.119999997</v>
      </c>
      <c r="N9" s="9">
        <f>M4+M5+M6+M7</f>
        <v>19323531.931617133</v>
      </c>
    </row>
    <row r="10" spans="3:14" ht="15.6" x14ac:dyDescent="0.3">
      <c r="F10" s="7"/>
    </row>
    <row r="13" spans="3:14" x14ac:dyDescent="0.3">
      <c r="C13" t="s">
        <v>11</v>
      </c>
    </row>
    <row r="15" spans="3:14" x14ac:dyDescent="0.3">
      <c r="C15" t="s">
        <v>13</v>
      </c>
    </row>
    <row r="17" spans="3:16" x14ac:dyDescent="0.3">
      <c r="C17" t="s">
        <v>7</v>
      </c>
      <c r="M17" t="s">
        <v>20</v>
      </c>
      <c r="O17" s="14" t="s">
        <v>44</v>
      </c>
      <c r="P17" s="14"/>
    </row>
    <row r="18" spans="3:16" x14ac:dyDescent="0.3">
      <c r="I18" s="10" t="s">
        <v>18</v>
      </c>
      <c r="J18" s="10"/>
      <c r="K18" s="10"/>
      <c r="O18" s="15">
        <f>M19+M26+M34+M43+M52</f>
        <v>23132067.602331322</v>
      </c>
      <c r="P18" s="14"/>
    </row>
    <row r="19" spans="3:16" x14ac:dyDescent="0.3">
      <c r="C19" t="s">
        <v>16</v>
      </c>
      <c r="I19" s="11">
        <f>G3*0.56</f>
        <v>24999354.172800008</v>
      </c>
      <c r="J19" s="10"/>
      <c r="K19" s="10"/>
      <c r="L19" t="s">
        <v>21</v>
      </c>
      <c r="M19" s="12">
        <f>I19*0.72</f>
        <v>17999535.004416004</v>
      </c>
    </row>
    <row r="20" spans="3:16" x14ac:dyDescent="0.3">
      <c r="I20" s="10"/>
      <c r="J20" s="10"/>
      <c r="K20" s="10"/>
    </row>
    <row r="21" spans="3:16" x14ac:dyDescent="0.3">
      <c r="C21" t="s">
        <v>25</v>
      </c>
      <c r="I21" s="10" t="s">
        <v>19</v>
      </c>
      <c r="J21" s="10"/>
      <c r="K21" s="10"/>
      <c r="O21" s="14" t="s">
        <v>45</v>
      </c>
      <c r="P21" s="14"/>
    </row>
    <row r="22" spans="3:16" x14ac:dyDescent="0.3">
      <c r="I22" s="11">
        <f>G3*0.44</f>
        <v>19642349.707200006</v>
      </c>
      <c r="J22" s="10"/>
      <c r="K22" s="10"/>
      <c r="L22" t="s">
        <v>22</v>
      </c>
      <c r="M22" s="12">
        <f>I22*I3</f>
        <v>14142491.789184004</v>
      </c>
      <c r="O22" s="15">
        <f>M22+M29+M37+M46</f>
        <v>27316609.280819558</v>
      </c>
      <c r="P22" s="14"/>
    </row>
    <row r="23" spans="3:16" x14ac:dyDescent="0.3">
      <c r="C23" s="16" t="s">
        <v>32</v>
      </c>
    </row>
    <row r="24" spans="3:16" x14ac:dyDescent="0.3">
      <c r="M24" t="s">
        <v>28</v>
      </c>
    </row>
    <row r="25" spans="3:16" x14ac:dyDescent="0.3">
      <c r="C25" t="s">
        <v>39</v>
      </c>
      <c r="F25" s="13" t="s">
        <v>26</v>
      </c>
      <c r="G25" s="13"/>
      <c r="I25" s="10" t="s">
        <v>23</v>
      </c>
      <c r="J25" s="10"/>
      <c r="K25" s="10"/>
    </row>
    <row r="26" spans="3:16" x14ac:dyDescent="0.3">
      <c r="F26" s="13" t="s">
        <v>27</v>
      </c>
      <c r="G26" s="13"/>
      <c r="I26" s="11">
        <f>G4*0.39</f>
        <v>6184039.4459999995</v>
      </c>
      <c r="J26" s="10"/>
      <c r="K26" s="10"/>
      <c r="L26" t="s">
        <v>21</v>
      </c>
      <c r="M26" s="12">
        <f>I26*K4</f>
        <v>3102400.503895944</v>
      </c>
    </row>
    <row r="27" spans="3:16" x14ac:dyDescent="0.3">
      <c r="I27" s="10"/>
      <c r="J27" s="10"/>
      <c r="K27" s="10"/>
    </row>
    <row r="28" spans="3:16" x14ac:dyDescent="0.3">
      <c r="I28" s="10" t="s">
        <v>24</v>
      </c>
      <c r="J28" s="10"/>
      <c r="K28" s="10"/>
    </row>
    <row r="29" spans="3:16" x14ac:dyDescent="0.3">
      <c r="I29" s="11">
        <f>G4*0.61</f>
        <v>9672471.953999998</v>
      </c>
      <c r="J29" s="10"/>
      <c r="K29" s="10"/>
      <c r="L29" t="s">
        <v>22</v>
      </c>
      <c r="M29" s="12">
        <f>I29*K4</f>
        <v>4852472.5830167318</v>
      </c>
    </row>
    <row r="32" spans="3:16" x14ac:dyDescent="0.3">
      <c r="F32" s="13" t="s">
        <v>33</v>
      </c>
      <c r="G32" s="13"/>
      <c r="M32" t="s">
        <v>29</v>
      </c>
    </row>
    <row r="33" spans="6:13" x14ac:dyDescent="0.3">
      <c r="F33" s="13" t="s">
        <v>34</v>
      </c>
      <c r="G33" s="13"/>
      <c r="I33" s="10" t="s">
        <v>30</v>
      </c>
      <c r="J33" s="10"/>
      <c r="K33" s="10"/>
    </row>
    <row r="34" spans="6:13" x14ac:dyDescent="0.3">
      <c r="I34" s="11">
        <f>G5*0.08</f>
        <v>859989.39840000006</v>
      </c>
      <c r="J34" s="10"/>
      <c r="K34" s="10"/>
      <c r="L34" t="s">
        <v>21</v>
      </c>
      <c r="M34" s="12">
        <f>I34*K5</f>
        <v>550860.43738465023</v>
      </c>
    </row>
    <row r="35" spans="6:13" x14ac:dyDescent="0.3">
      <c r="I35" s="10"/>
      <c r="J35" s="10"/>
      <c r="K35" s="10"/>
    </row>
    <row r="36" spans="6:13" x14ac:dyDescent="0.3">
      <c r="I36" s="10" t="s">
        <v>31</v>
      </c>
      <c r="J36" s="10"/>
      <c r="K36" s="10"/>
    </row>
    <row r="37" spans="6:13" x14ac:dyDescent="0.3">
      <c r="I37" s="11">
        <f>G5*0.92</f>
        <v>9889878.0816000011</v>
      </c>
      <c r="J37" s="10"/>
      <c r="K37" s="10"/>
      <c r="L37" t="s">
        <v>22</v>
      </c>
      <c r="M37" s="12">
        <f>I37*K5</f>
        <v>6334895.0299234772</v>
      </c>
    </row>
    <row r="40" spans="6:13" x14ac:dyDescent="0.3">
      <c r="F40" s="13" t="s">
        <v>35</v>
      </c>
      <c r="G40" s="13"/>
    </row>
    <row r="41" spans="6:13" x14ac:dyDescent="0.3">
      <c r="F41" s="13" t="s">
        <v>36</v>
      </c>
      <c r="G41" s="13"/>
    </row>
    <row r="42" spans="6:13" x14ac:dyDescent="0.3">
      <c r="I42" s="10" t="s">
        <v>37</v>
      </c>
      <c r="J42" s="10"/>
      <c r="K42" s="10"/>
    </row>
    <row r="43" spans="6:13" x14ac:dyDescent="0.3">
      <c r="I43" s="11">
        <f>G6*0.28</f>
        <v>1360596.4848000002</v>
      </c>
      <c r="J43" s="10"/>
      <c r="K43" s="10"/>
      <c r="L43" t="s">
        <v>21</v>
      </c>
      <c r="M43" s="12">
        <f>I43*K6</f>
        <v>772624.95282596815</v>
      </c>
    </row>
    <row r="44" spans="6:13" x14ac:dyDescent="0.3">
      <c r="I44" s="10"/>
      <c r="J44" s="10"/>
      <c r="K44" s="10"/>
    </row>
    <row r="45" spans="6:13" x14ac:dyDescent="0.3">
      <c r="I45" s="10" t="s">
        <v>38</v>
      </c>
      <c r="J45" s="10"/>
      <c r="K45" s="10"/>
    </row>
    <row r="46" spans="6:13" x14ac:dyDescent="0.3">
      <c r="I46" s="11">
        <f>G6*0.72</f>
        <v>3498676.6751999999</v>
      </c>
      <c r="J46" s="10"/>
      <c r="K46" s="10"/>
      <c r="L46" t="s">
        <v>22</v>
      </c>
      <c r="M46" s="12">
        <f>I46*K6</f>
        <v>1986749.8786953464</v>
      </c>
    </row>
    <row r="49" spans="6:13" x14ac:dyDescent="0.3">
      <c r="F49" s="13" t="s">
        <v>40</v>
      </c>
      <c r="G49" s="13"/>
      <c r="H49" s="13"/>
    </row>
    <row r="50" spans="6:13" x14ac:dyDescent="0.3">
      <c r="F50" s="13" t="s">
        <v>41</v>
      </c>
      <c r="G50" s="13"/>
      <c r="H50" s="13"/>
    </row>
    <row r="51" spans="6:13" x14ac:dyDescent="0.3">
      <c r="I51" s="10" t="s">
        <v>42</v>
      </c>
      <c r="J51" s="10"/>
      <c r="K51" s="10"/>
    </row>
    <row r="52" spans="6:13" x14ac:dyDescent="0.3">
      <c r="I52" s="11">
        <f>G7*0.41</f>
        <v>1535652.9827999999</v>
      </c>
      <c r="J52" s="10"/>
      <c r="K52" s="10"/>
      <c r="L52" t="s">
        <v>21</v>
      </c>
      <c r="M52" s="12">
        <f>I52*K7</f>
        <v>706646.7038087562</v>
      </c>
    </row>
    <row r="53" spans="6:13" x14ac:dyDescent="0.3">
      <c r="I53" s="10"/>
      <c r="J53" s="10"/>
      <c r="K53" s="10"/>
    </row>
    <row r="54" spans="6:13" x14ac:dyDescent="0.3">
      <c r="I54" s="10" t="s">
        <v>43</v>
      </c>
      <c r="J54" s="10"/>
      <c r="K54" s="10"/>
    </row>
    <row r="55" spans="6:13" x14ac:dyDescent="0.3">
      <c r="I55" s="11">
        <f>G7*0.55</f>
        <v>2060022.2940000002</v>
      </c>
      <c r="J55" s="10"/>
      <c r="K55" s="10"/>
      <c r="L55" t="s">
        <v>22</v>
      </c>
      <c r="M55" s="12">
        <f>I55*K7</f>
        <v>947940.70023125852</v>
      </c>
    </row>
  </sheetData>
  <hyperlinks>
    <hyperlink ref="C23" r:id="rId1" xr:uid="{08F3890C-8D6B-43CB-ABF0-0465326194A8}"/>
  </hyperlinks>
  <pageMargins left="0.7" right="0.7" top="0.75" bottom="0.75" header="0.3" footer="0.3"/>
  <pageSetup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HISP_ASIANS_EVEN_&amp;_BLACKS_85_15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Kroeger</dc:creator>
  <cp:lastModifiedBy>Kent Kroeger</cp:lastModifiedBy>
  <dcterms:created xsi:type="dcterms:W3CDTF">2022-07-19T19:54:39Z</dcterms:created>
  <dcterms:modified xsi:type="dcterms:W3CDTF">2022-07-28T20:33:39Z</dcterms:modified>
</cp:coreProperties>
</file>