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8"/>
  </bookViews>
  <sheets>
    <sheet name="Календарь" sheetId="1" r:id="rId1"/>
    <sheet name="ИД" sheetId="13" r:id="rId2"/>
    <sheet name="Pr.15.03.2023" sheetId="12" r:id="rId3"/>
    <sheet name="ОАР" sheetId="2" r:id="rId4"/>
    <sheet name="Ком.расх" sheetId="3" r:id="rId5"/>
    <sheet name="Металлургия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2" l="1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H7" i="4"/>
  <c r="H6" i="4"/>
  <c r="H12" i="4" l="1"/>
  <c r="H11" i="4"/>
  <c r="H10" i="4"/>
  <c r="H9" i="4"/>
  <c r="G4" i="4"/>
  <c r="E21" i="2" l="1"/>
  <c r="D21" i="2"/>
  <c r="D20" i="3"/>
  <c r="D5" i="1" l="1"/>
  <c r="E5" i="1"/>
  <c r="F5" i="1"/>
  <c r="C5" i="1"/>
  <c r="D3" i="1"/>
  <c r="E3" i="1"/>
  <c r="F3" i="1"/>
  <c r="C3" i="1"/>
  <c r="E20" i="3" l="1"/>
  <c r="F20" i="3" s="1"/>
  <c r="F17" i="3"/>
  <c r="F16" i="3"/>
  <c r="F15" i="3"/>
  <c r="F12" i="3"/>
  <c r="F10" i="3"/>
  <c r="F8" i="3"/>
  <c r="F7" i="3"/>
  <c r="F6" i="3"/>
  <c r="F5" i="3"/>
  <c r="F4" i="3"/>
  <c r="F3" i="3"/>
  <c r="H21" i="2" l="1"/>
  <c r="G21" i="2"/>
  <c r="H18" i="2"/>
  <c r="G18" i="2"/>
  <c r="H17" i="2"/>
  <c r="G17" i="2"/>
  <c r="H16" i="2"/>
  <c r="G16" i="2"/>
  <c r="H13" i="2"/>
  <c r="G13" i="2"/>
  <c r="H11" i="2"/>
  <c r="G11" i="2"/>
  <c r="H8" i="2"/>
  <c r="G8" i="2"/>
  <c r="H7" i="2"/>
  <c r="G7" i="2"/>
  <c r="H6" i="2"/>
  <c r="G6" i="2"/>
  <c r="H5" i="2"/>
  <c r="G5" i="2"/>
  <c r="H4" i="2"/>
  <c r="G4" i="2"/>
  <c r="H3" i="2"/>
  <c r="G3" i="2"/>
  <c r="C7" i="1" l="1"/>
  <c r="C6" i="1"/>
  <c r="C4" i="1"/>
  <c r="C2" i="1"/>
</calcChain>
</file>

<file path=xl/sharedStrings.xml><?xml version="1.0" encoding="utf-8"?>
<sst xmlns="http://schemas.openxmlformats.org/spreadsheetml/2006/main" count="389" uniqueCount="177">
  <si>
    <t>Показатель</t>
  </si>
  <si>
    <t>Товарная руда</t>
  </si>
  <si>
    <t>тыс.т</t>
  </si>
  <si>
    <t>Содержание меди</t>
  </si>
  <si>
    <t>%</t>
  </si>
  <si>
    <t>т</t>
  </si>
  <si>
    <t>Содержание серебра</t>
  </si>
  <si>
    <t>Медь в руде</t>
  </si>
  <si>
    <t>Серебро в руде</t>
  </si>
  <si>
    <t>г/т</t>
  </si>
  <si>
    <t>кг</t>
  </si>
  <si>
    <t>ГПР</t>
  </si>
  <si>
    <t>Итого</t>
  </si>
  <si>
    <t>Едизм</t>
  </si>
  <si>
    <t>№ п/п</t>
  </si>
  <si>
    <t>Ед.изм</t>
  </si>
  <si>
    <t>Катодная
медь, т</t>
  </si>
  <si>
    <t>ЖЦМ</t>
  </si>
  <si>
    <t>тыс.тг</t>
  </si>
  <si>
    <t>ВЖР</t>
  </si>
  <si>
    <t>ЮЖР</t>
  </si>
  <si>
    <t>Западный</t>
  </si>
  <si>
    <t>Жыланды</t>
  </si>
  <si>
    <t>СЖР</t>
  </si>
  <si>
    <t>Жомарт</t>
  </si>
  <si>
    <t>Шлаки</t>
  </si>
  <si>
    <t>БЦМ</t>
  </si>
  <si>
    <t>Саяк</t>
  </si>
  <si>
    <t>Конырат</t>
  </si>
  <si>
    <t>Шатрыкуль</t>
  </si>
  <si>
    <t>Шлак лежалый</t>
  </si>
  <si>
    <t>КЦМ</t>
  </si>
  <si>
    <t>Нурказган</t>
  </si>
  <si>
    <t>Абыз</t>
  </si>
  <si>
    <t>Акбастау</t>
  </si>
  <si>
    <t>Кусмурын</t>
  </si>
  <si>
    <t>Хаджыконган</t>
  </si>
  <si>
    <t>тыс.тг без НДС</t>
  </si>
  <si>
    <t>Ком.расходы 
на 1 т катодной 
меди, $/т</t>
  </si>
  <si>
    <t>Коммерческие расходы по рудникам на 2022 год (Наименование)</t>
  </si>
  <si>
    <t>ОАР Правления (без НДС)</t>
  </si>
  <si>
    <t>ОАР филиала (без НДС)</t>
  </si>
  <si>
    <t>Разбивка ОАР по рудникам на 2022 год (Наименование)</t>
  </si>
  <si>
    <t>1.1</t>
  </si>
  <si>
    <t>3.3</t>
  </si>
  <si>
    <t>1.2</t>
  </si>
  <si>
    <t>1.6</t>
  </si>
  <si>
    <t>1.5</t>
  </si>
  <si>
    <t>3.2</t>
  </si>
  <si>
    <t>2.1</t>
  </si>
  <si>
    <t>1.3</t>
  </si>
  <si>
    <t>1.4</t>
  </si>
  <si>
    <t>1.7</t>
  </si>
  <si>
    <t>2.2</t>
  </si>
  <si>
    <t>3.5</t>
  </si>
  <si>
    <t>2.3</t>
  </si>
  <si>
    <t>2.4</t>
  </si>
  <si>
    <t>3.1</t>
  </si>
  <si>
    <t>3.4</t>
  </si>
  <si>
    <t>Курс доллара:</t>
  </si>
  <si>
    <t>ВСЕГО</t>
  </si>
  <si>
    <r>
      <t>м</t>
    </r>
    <r>
      <rPr>
        <b/>
        <vertAlign val="superscript"/>
        <sz val="10"/>
        <color rgb="FF374151"/>
        <rFont val="Segoe UI"/>
        <family val="2"/>
        <charset val="204"/>
      </rPr>
      <t>3</t>
    </r>
  </si>
  <si>
    <t>I</t>
  </si>
  <si>
    <t>II</t>
  </si>
  <si>
    <t>III</t>
  </si>
  <si>
    <t>IV</t>
  </si>
  <si>
    <t>-</t>
  </si>
  <si>
    <t>ОАР Правлени
на 1 т катодной 
меди, $/т</t>
  </si>
  <si>
    <t>ОАР филиала на 1 т катодной 
меди, $/т</t>
  </si>
  <si>
    <t>ед. изм.</t>
  </si>
  <si>
    <t>количество</t>
  </si>
  <si>
    <t>количество (фунты, тр.унц)</t>
  </si>
  <si>
    <t>цена на фунт/тр.унц, тг</t>
  </si>
  <si>
    <t>цена, тг</t>
  </si>
  <si>
    <t>сумма без НДС, тенге</t>
  </si>
  <si>
    <t>Доход от переработки сырья КСС, в т.ч.:</t>
  </si>
  <si>
    <t xml:space="preserve"> - из собственного сырья </t>
  </si>
  <si>
    <t>Переработка медного концентрата</t>
  </si>
  <si>
    <t>СМТ</t>
  </si>
  <si>
    <t>БМЗ</t>
  </si>
  <si>
    <t>ЖМЗ</t>
  </si>
  <si>
    <t>Рафинирование меди+медь в медном купоросе</t>
  </si>
  <si>
    <t>тонн</t>
  </si>
  <si>
    <t>Золото в слитках</t>
  </si>
  <si>
    <t>Серебро в слитках</t>
  </si>
  <si>
    <t>Серная кислота</t>
  </si>
  <si>
    <t>Медная катанка</t>
  </si>
  <si>
    <t>Медный и эмальпровод</t>
  </si>
  <si>
    <t>Переработка флюсовой руды ЖОФ на ЖМЗ</t>
  </si>
  <si>
    <t>переработка сырья</t>
  </si>
  <si>
    <t>рафинирование меди</t>
  </si>
  <si>
    <t>аффинирование серебра</t>
  </si>
  <si>
    <t>Метталургия за 2022 г.(Наименование)</t>
  </si>
  <si>
    <t xml:space="preserve">Расход на тонну, фунт и унцию </t>
  </si>
  <si>
    <t>СМР</t>
  </si>
  <si>
    <t>НДПИ</t>
  </si>
  <si>
    <t>Налог на имущество</t>
  </si>
  <si>
    <t>КПН</t>
  </si>
  <si>
    <t>Цены на металлы (номинальные)</t>
  </si>
  <si>
    <t>Ед. измерения</t>
  </si>
  <si>
    <t>Медь</t>
  </si>
  <si>
    <t>USD/тонна</t>
  </si>
  <si>
    <t>Цинк</t>
  </si>
  <si>
    <t>Золото</t>
  </si>
  <si>
    <t>USD/унция</t>
  </si>
  <si>
    <t>Серебро</t>
  </si>
  <si>
    <t>Свинец</t>
  </si>
  <si>
    <t>Цены на металлы (реальные)</t>
  </si>
  <si>
    <t>Инфляция операционных затрат</t>
  </si>
  <si>
    <t>Инфляция капитальных затрат</t>
  </si>
  <si>
    <t>ТМЦ (включая оборудование) производства Казахстан</t>
  </si>
  <si>
    <t>ТМЦ (включая оборудование) производства Китай</t>
  </si>
  <si>
    <t>ТМЦ (включая оборудование) производства стран ЕС</t>
  </si>
  <si>
    <t>ТМЦ (включая оборудование) производства США</t>
  </si>
  <si>
    <t>Обменные курсы</t>
  </si>
  <si>
    <t>Казахстан</t>
  </si>
  <si>
    <t>KZT/USD</t>
  </si>
  <si>
    <t>ЕС</t>
  </si>
  <si>
    <t>KZT/€</t>
  </si>
  <si>
    <t>Налоговые ставки</t>
  </si>
  <si>
    <t>НДС</t>
  </si>
  <si>
    <t>Социальный налог</t>
  </si>
  <si>
    <t>Молибден</t>
  </si>
  <si>
    <t>Coal (export sales only)</t>
  </si>
  <si>
    <t>Дисконт</t>
  </si>
  <si>
    <t>при номинальных ценах</t>
  </si>
  <si>
    <t>при реальных ценах</t>
  </si>
  <si>
    <t>г2023</t>
  </si>
  <si>
    <t>г2024</t>
  </si>
  <si>
    <t>г2025</t>
  </si>
  <si>
    <t>г2026</t>
  </si>
  <si>
    <t>г2027</t>
  </si>
  <si>
    <t>г2028</t>
  </si>
  <si>
    <t>г2029</t>
  </si>
  <si>
    <t>г2030</t>
  </si>
  <si>
    <t>г2031</t>
  </si>
  <si>
    <t>г2032</t>
  </si>
  <si>
    <t>г2033</t>
  </si>
  <si>
    <t>г2034</t>
  </si>
  <si>
    <t>г2035</t>
  </si>
  <si>
    <t>г2036</t>
  </si>
  <si>
    <t>г2037</t>
  </si>
  <si>
    <t>г2038</t>
  </si>
  <si>
    <t>г2039</t>
  </si>
  <si>
    <t>г2040</t>
  </si>
  <si>
    <t>г2041</t>
  </si>
  <si>
    <t>г2042</t>
  </si>
  <si>
    <t>г2043</t>
  </si>
  <si>
    <t>г2044</t>
  </si>
  <si>
    <t>г2045</t>
  </si>
  <si>
    <t>г2046</t>
  </si>
  <si>
    <t>г2047</t>
  </si>
  <si>
    <t>Показатели исходных данных</t>
  </si>
  <si>
    <t>Ед.изм.</t>
  </si>
  <si>
    <t>Велечина</t>
  </si>
  <si>
    <t>Примечание</t>
  </si>
  <si>
    <t xml:space="preserve">Cu в концентрате </t>
  </si>
  <si>
    <t>Кассовый план БОФ</t>
  </si>
  <si>
    <t>Извлечение при обогащении - Cu</t>
  </si>
  <si>
    <t>Извлечение при обогащении - Ag</t>
  </si>
  <si>
    <t>Извлечение рудника Шатыркуль</t>
  </si>
  <si>
    <t>Извлечение при плавлении - Cu</t>
  </si>
  <si>
    <t>Извлечение при плавлении - Ag</t>
  </si>
  <si>
    <t>Модель 22-58</t>
  </si>
  <si>
    <t>Извлечение драгоценных метталов из шламов</t>
  </si>
  <si>
    <t>Переменные затраты рудника</t>
  </si>
  <si>
    <t>$/т.руды</t>
  </si>
  <si>
    <t>Кассовый план Шатыркольский рудник</t>
  </si>
  <si>
    <t>КП по БП рудника Шатыркуль</t>
  </si>
  <si>
    <t>Общие административные расходы рудника</t>
  </si>
  <si>
    <t>тыс.$</t>
  </si>
  <si>
    <t>Транспортные расходы на подъем руды</t>
  </si>
  <si>
    <t>$/вмт</t>
  </si>
  <si>
    <t>Транспортировка руды на фабрику - ЖД</t>
  </si>
  <si>
    <t>Транспортировка руды на фабрику - авто</t>
  </si>
  <si>
    <t>Перевозка</t>
  </si>
  <si>
    <t>Переменные затраты ОФ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</si>
</sst>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\ _₽_-;\-* #,##0.00\ _₽_-;_-* &quot;-&quot;??\ _₽_-;_-@_-"/>
    <numFmt numFmtId="164" formatCode="_-* #,##0.0\ _₽_-;\-* #,##0.0\ _₽_-;_-* &quot;-&quot;??\ _₽_-;_-@_-"/>
    <numFmt numFmtId="165" formatCode="&quot;$&quot;#,##0_);\(&quot;$&quot;#,##0\)"/>
    <numFmt numFmtId="166" formatCode="0.0"/>
    <numFmt numFmtId="167" formatCode="_-* #,##0_р_._-;\-* #,##0_р_._-;_-* &quot;-&quot;??_р_._-;_-@_-"/>
    <numFmt numFmtId="168" formatCode="_-* #,##0.00_р_._-;\-* #,##0.00_р_._-;_-* &quot;-&quot;??_р_._-;_-@_-"/>
    <numFmt numFmtId="169" formatCode="_-* #,##0.00_-;\-* #,##0.00_-;_-* &quot;-&quot;??_-;_-@_-"/>
    <numFmt numFmtId="170" formatCode="#,##0.000"/>
    <numFmt numFmtId="171" formatCode="#,##0.0"/>
    <numFmt numFmtId="172" formatCode="_(* #,##0.00_);_(* \(#,##0.00\);_(* &quot;-&quot;??_);_(@_)"/>
    <numFmt numFmtId="173" formatCode="0.0%"/>
    <numFmt numFmtId="174" formatCode="0.00%_);\-0.00%_);&quot;-  &quot;;&quot; &quot;@"/>
  </numFmts>
  <fonts count="32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  <charset val="204"/>
    </font>
    <font>
      <sz val="11"/>
      <color theme="1"/>
      <name val="Calibri"/>
      <family val="2"/>
      <scheme val="minor"/>
    </font>
    <font>
      <b/>
      <sz val="10"/>
      <color rgb="FF374151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i/>
      <u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0"/>
      <color rgb="FF374151"/>
      <name val="Segoe U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name val="Tahoma"/>
      <family val="2"/>
      <charset val="204"/>
    </font>
    <font>
      <sz val="11"/>
      <color indexed="8"/>
      <name val="Calibri"/>
      <family val="2"/>
    </font>
    <font>
      <sz val="10"/>
      <name val="Arial Cyr"/>
    </font>
    <font>
      <sz val="10"/>
      <color indexed="8"/>
      <name val="Arial"/>
      <family val="2"/>
      <charset val="204"/>
    </font>
    <font>
      <b/>
      <sz val="9"/>
      <name val="Verdana"/>
      <family val="2"/>
      <charset val="204"/>
    </font>
    <font>
      <sz val="9"/>
      <name val="Verdana"/>
      <family val="2"/>
      <charset val="204"/>
    </font>
    <font>
      <b/>
      <sz val="9"/>
      <color theme="3" tint="-0.249977111117893"/>
      <name val="Verdana"/>
      <family val="2"/>
      <charset val="204"/>
    </font>
    <font>
      <sz val="10"/>
      <color rgb="FFFF0000"/>
      <name val="Arial Cy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/>
    <xf numFmtId="43" fontId="2" fillId="0" borderId="0" applyFont="0" applyFill="0" applyBorder="0" applyAlignment="0" applyProtection="0"/>
    <xf numFmtId="0" fontId="5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6" fillId="0" borderId="0"/>
    <xf numFmtId="169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22" fillId="0" borderId="0">
      <alignment horizontal="left"/>
    </xf>
    <xf numFmtId="169" fontId="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24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25" fillId="0" borderId="0"/>
    <xf numFmtId="0" fontId="26" fillId="0" borderId="0"/>
    <xf numFmtId="0" fontId="2" fillId="0" borderId="0"/>
    <xf numFmtId="0" fontId="26" fillId="0" borderId="0"/>
    <xf numFmtId="0" fontId="27" fillId="0" borderId="0"/>
    <xf numFmtId="172" fontId="26" fillId="0" borderId="0" applyFont="0" applyFill="0" applyBorder="0" applyAlignment="0" applyProtection="0"/>
    <xf numFmtId="0" fontId="6" fillId="0" borderId="0"/>
    <xf numFmtId="9" fontId="5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6" fillId="0" borderId="0"/>
    <xf numFmtId="0" fontId="26" fillId="0" borderId="0"/>
    <xf numFmtId="0" fontId="6" fillId="0" borderId="0"/>
  </cellStyleXfs>
  <cellXfs count="169">
    <xf numFmtId="0" fontId="0" fillId="0" borderId="0" xfId="0"/>
    <xf numFmtId="0" fontId="5" fillId="0" borderId="0" xfId="2"/>
    <xf numFmtId="165" fontId="2" fillId="0" borderId="0" xfId="3" applyFont="1"/>
    <xf numFmtId="166" fontId="8" fillId="3" borderId="0" xfId="2" applyNumberFormat="1" applyFont="1" applyFill="1" applyAlignment="1">
      <alignment horizontal="center" vertical="center" wrapText="1"/>
    </xf>
    <xf numFmtId="165" fontId="2" fillId="0" borderId="0" xfId="3" applyFont="1" applyAlignment="1">
      <alignment horizontal="center" vertical="center" wrapText="1"/>
    </xf>
    <xf numFmtId="3" fontId="5" fillId="0" borderId="0" xfId="2" applyNumberFormat="1" applyAlignment="1">
      <alignment horizontal="center" vertical="center" wrapText="1"/>
    </xf>
    <xf numFmtId="0" fontId="4" fillId="0" borderId="0" xfId="2" applyFont="1"/>
    <xf numFmtId="165" fontId="4" fillId="0" borderId="0" xfId="3" applyFont="1"/>
    <xf numFmtId="165" fontId="11" fillId="0" borderId="0" xfId="3" applyFont="1"/>
    <xf numFmtId="0" fontId="11" fillId="0" borderId="0" xfId="2" applyFont="1"/>
    <xf numFmtId="0" fontId="9" fillId="2" borderId="1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3" fontId="5" fillId="0" borderId="0" xfId="2" applyNumberFormat="1" applyAlignment="1">
      <alignment horizontal="right"/>
    </xf>
    <xf numFmtId="0" fontId="2" fillId="0" borderId="0" xfId="2" applyFont="1"/>
    <xf numFmtId="167" fontId="12" fillId="0" borderId="0" xfId="4" applyNumberFormat="1" applyFont="1" applyAlignment="1">
      <alignment horizontal="right"/>
    </xf>
    <xf numFmtId="167" fontId="13" fillId="0" borderId="0" xfId="4" applyNumberFormat="1" applyFont="1"/>
    <xf numFmtId="165" fontId="12" fillId="0" borderId="0" xfId="4" applyFont="1" applyAlignment="1">
      <alignment horizontal="right"/>
    </xf>
    <xf numFmtId="168" fontId="5" fillId="0" borderId="0" xfId="2" applyNumberFormat="1"/>
    <xf numFmtId="0" fontId="14" fillId="0" borderId="0" xfId="2" applyFont="1"/>
    <xf numFmtId="167" fontId="13" fillId="0" borderId="0" xfId="2" applyNumberFormat="1" applyFont="1"/>
    <xf numFmtId="167" fontId="2" fillId="0" borderId="0" xfId="3" applyNumberFormat="1" applyFont="1" applyAlignment="1">
      <alignment horizontal="right"/>
    </xf>
    <xf numFmtId="3" fontId="11" fillId="0" borderId="3" xfId="2" applyNumberFormat="1" applyFont="1" applyBorder="1"/>
    <xf numFmtId="166" fontId="11" fillId="0" borderId="3" xfId="2" applyNumberFormat="1" applyFont="1" applyBorder="1"/>
    <xf numFmtId="3" fontId="11" fillId="3" borderId="3" xfId="2" applyNumberFormat="1" applyFont="1" applyFill="1" applyBorder="1"/>
    <xf numFmtId="166" fontId="11" fillId="3" borderId="3" xfId="2" applyNumberFormat="1" applyFont="1" applyFill="1" applyBorder="1"/>
    <xf numFmtId="3" fontId="9" fillId="2" borderId="3" xfId="2" applyNumberFormat="1" applyFont="1" applyFill="1" applyBorder="1" applyAlignment="1">
      <alignment horizontal="right"/>
    </xf>
    <xf numFmtId="3" fontId="10" fillId="2" borderId="3" xfId="2" applyNumberFormat="1" applyFont="1" applyFill="1" applyBorder="1" applyAlignment="1">
      <alignment horizontal="right"/>
    </xf>
    <xf numFmtId="3" fontId="7" fillId="2" borderId="3" xfId="2" applyNumberFormat="1" applyFont="1" applyFill="1" applyBorder="1" applyAlignment="1">
      <alignment horizontal="right"/>
    </xf>
    <xf numFmtId="3" fontId="9" fillId="5" borderId="3" xfId="2" applyNumberFormat="1" applyFont="1" applyFill="1" applyBorder="1" applyAlignment="1">
      <alignment horizontal="right"/>
    </xf>
    <xf numFmtId="167" fontId="4" fillId="0" borderId="3" xfId="4" applyNumberFormat="1" applyFont="1" applyBorder="1"/>
    <xf numFmtId="3" fontId="9" fillId="4" borderId="3" xfId="2" applyNumberFormat="1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/>
    </xf>
    <xf numFmtId="0" fontId="9" fillId="2" borderId="3" xfId="2" applyFont="1" applyFill="1" applyBorder="1" applyAlignment="1">
      <alignment horizontal="left" vertical="center" wrapText="1"/>
    </xf>
    <xf numFmtId="0" fontId="9" fillId="2" borderId="3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left" vertical="center" wrapText="1"/>
    </xf>
    <xf numFmtId="0" fontId="10" fillId="2" borderId="3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left" vertical="center" wrapText="1"/>
    </xf>
    <xf numFmtId="0" fontId="7" fillId="2" borderId="3" xfId="2" applyFont="1" applyFill="1" applyBorder="1" applyAlignment="1">
      <alignment horizontal="center" vertical="center"/>
    </xf>
    <xf numFmtId="43" fontId="10" fillId="2" borderId="3" xfId="1" applyFont="1" applyFill="1" applyBorder="1" applyAlignment="1">
      <alignment horizontal="center"/>
    </xf>
    <xf numFmtId="49" fontId="10" fillId="2" borderId="3" xfId="1" applyNumberFormat="1" applyFont="1" applyFill="1" applyBorder="1" applyAlignment="1">
      <alignment horizontal="center"/>
    </xf>
    <xf numFmtId="3" fontId="11" fillId="5" borderId="3" xfId="2" applyNumberFormat="1" applyFont="1" applyFill="1" applyBorder="1"/>
    <xf numFmtId="166" fontId="11" fillId="5" borderId="3" xfId="2" applyNumberFormat="1" applyFont="1" applyFill="1" applyBorder="1"/>
    <xf numFmtId="3" fontId="9" fillId="4" borderId="3" xfId="2" applyNumberFormat="1" applyFont="1" applyFill="1" applyBorder="1" applyAlignment="1">
      <alignment vertical="center" wrapText="1"/>
    </xf>
    <xf numFmtId="0" fontId="9" fillId="4" borderId="3" xfId="2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43" fontId="1" fillId="0" borderId="3" xfId="1" applyFont="1" applyBorder="1"/>
    <xf numFmtId="164" fontId="1" fillId="0" borderId="3" xfId="1" applyNumberFormat="1" applyFont="1" applyBorder="1"/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43" fontId="3" fillId="0" borderId="3" xfId="1" applyFont="1" applyBorder="1"/>
    <xf numFmtId="164" fontId="3" fillId="0" borderId="3" xfId="1" applyNumberFormat="1" applyFont="1" applyBorder="1"/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43" fontId="3" fillId="6" borderId="3" xfId="1" applyFont="1" applyFill="1" applyBorder="1"/>
    <xf numFmtId="164" fontId="3" fillId="6" borderId="3" xfId="1" applyNumberFormat="1" applyFont="1" applyFill="1" applyBorder="1"/>
    <xf numFmtId="0" fontId="4" fillId="0" borderId="3" xfId="2" applyFont="1" applyBorder="1" applyAlignment="1">
      <alignment horizontal="center"/>
    </xf>
    <xf numFmtId="167" fontId="4" fillId="0" borderId="3" xfId="4" applyNumberFormat="1" applyFont="1" applyBorder="1" applyAlignment="1">
      <alignment horizontal="center"/>
    </xf>
    <xf numFmtId="167" fontId="4" fillId="0" borderId="3" xfId="4" applyNumberFormat="1" applyFont="1" applyBorder="1" applyAlignment="1">
      <alignment horizontal="center" vertical="center"/>
    </xf>
    <xf numFmtId="49" fontId="18" fillId="7" borderId="4" xfId="7" applyNumberFormat="1" applyFont="1" applyFill="1" applyBorder="1" applyAlignment="1">
      <alignment horizontal="center" vertical="center" wrapText="1"/>
    </xf>
    <xf numFmtId="169" fontId="18" fillId="7" borderId="4" xfId="7" applyFont="1" applyFill="1" applyBorder="1" applyAlignment="1">
      <alignment horizontal="center" vertical="center" wrapText="1"/>
    </xf>
    <xf numFmtId="0" fontId="18" fillId="0" borderId="4" xfId="6" applyFont="1" applyFill="1" applyBorder="1" applyAlignment="1">
      <alignment vertical="center"/>
    </xf>
    <xf numFmtId="0" fontId="18" fillId="0" borderId="4" xfId="6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70" fontId="21" fillId="3" borderId="3" xfId="9" applyNumberFormat="1" applyFont="1" applyFill="1" applyBorder="1" applyAlignment="1">
      <alignment horizontal="center" vertical="center"/>
    </xf>
    <xf numFmtId="49" fontId="18" fillId="0" borderId="4" xfId="7" applyNumberFormat="1" applyFont="1" applyFill="1" applyBorder="1" applyAlignment="1">
      <alignment horizontal="center" vertical="center" wrapText="1"/>
    </xf>
    <xf numFmtId="0" fontId="19" fillId="0" borderId="3" xfId="6" applyFont="1" applyFill="1" applyBorder="1" applyAlignment="1">
      <alignment horizontal="left"/>
    </xf>
    <xf numFmtId="0" fontId="19" fillId="0" borderId="3" xfId="6" applyFont="1" applyFill="1" applyBorder="1" applyAlignment="1">
      <alignment horizontal="center" vertical="center"/>
    </xf>
    <xf numFmtId="3" fontId="19" fillId="7" borderId="3" xfId="7" applyNumberFormat="1" applyFont="1" applyFill="1" applyBorder="1" applyAlignment="1">
      <alignment horizontal="center" vertical="center"/>
    </xf>
    <xf numFmtId="0" fontId="18" fillId="0" borderId="3" xfId="6" applyFont="1" applyFill="1" applyBorder="1" applyAlignment="1">
      <alignment horizontal="left"/>
    </xf>
    <xf numFmtId="0" fontId="18" fillId="0" borderId="3" xfId="6" applyFont="1" applyFill="1" applyBorder="1" applyAlignment="1">
      <alignment horizontal="center"/>
    </xf>
    <xf numFmtId="3" fontId="18" fillId="7" borderId="3" xfId="7" applyNumberFormat="1" applyFont="1" applyFill="1" applyBorder="1" applyAlignment="1"/>
    <xf numFmtId="3" fontId="18" fillId="7" borderId="3" xfId="8" applyNumberFormat="1" applyFont="1" applyFill="1" applyBorder="1" applyAlignment="1"/>
    <xf numFmtId="0" fontId="17" fillId="0" borderId="3" xfId="6" applyFont="1" applyFill="1" applyBorder="1" applyAlignment="1">
      <alignment horizontal="left" indent="2"/>
    </xf>
    <xf numFmtId="0" fontId="17" fillId="0" borderId="3" xfId="6" applyFont="1" applyFill="1" applyBorder="1" applyAlignment="1">
      <alignment horizontal="center"/>
    </xf>
    <xf numFmtId="3" fontId="17" fillId="7" borderId="3" xfId="7" applyNumberFormat="1" applyFont="1" applyFill="1" applyBorder="1" applyAlignment="1"/>
    <xf numFmtId="3" fontId="20" fillId="7" borderId="3" xfId="7" applyNumberFormat="1" applyFont="1" applyFill="1" applyBorder="1" applyAlignment="1"/>
    <xf numFmtId="3" fontId="17" fillId="7" borderId="3" xfId="8" applyNumberFormat="1" applyFont="1" applyFill="1" applyBorder="1" applyAlignment="1"/>
    <xf numFmtId="0" fontId="20" fillId="0" borderId="3" xfId="6" applyFont="1" applyFill="1" applyBorder="1" applyAlignment="1">
      <alignment horizontal="right" indent="2"/>
    </xf>
    <xf numFmtId="3" fontId="17" fillId="0" borderId="3" xfId="6" applyNumberFormat="1" applyFont="1" applyFill="1" applyBorder="1" applyAlignment="1">
      <alignment horizontal="center"/>
    </xf>
    <xf numFmtId="4" fontId="20" fillId="7" borderId="3" xfId="7" applyNumberFormat="1" applyFont="1" applyFill="1" applyBorder="1" applyAlignment="1"/>
    <xf numFmtId="3" fontId="20" fillId="7" borderId="3" xfId="8" applyNumberFormat="1" applyFont="1" applyFill="1" applyBorder="1" applyAlignment="1"/>
    <xf numFmtId="4" fontId="17" fillId="0" borderId="3" xfId="6" applyNumberFormat="1" applyFont="1" applyFill="1" applyBorder="1" applyAlignment="1">
      <alignment horizontal="center"/>
    </xf>
    <xf numFmtId="4" fontId="17" fillId="7" borderId="3" xfId="7" applyNumberFormat="1" applyFont="1" applyFill="1" applyBorder="1" applyAlignment="1"/>
    <xf numFmtId="171" fontId="17" fillId="7" borderId="3" xfId="8" applyNumberFormat="1" applyFont="1" applyFill="1" applyBorder="1" applyAlignment="1"/>
    <xf numFmtId="0" fontId="17" fillId="2" borderId="3" xfId="6" applyFont="1" applyFill="1" applyBorder="1" applyAlignment="1">
      <alignment horizontal="left" indent="2"/>
    </xf>
    <xf numFmtId="0" fontId="17" fillId="2" borderId="3" xfId="6" applyFont="1" applyFill="1" applyBorder="1" applyAlignment="1">
      <alignment horizontal="center"/>
    </xf>
    <xf numFmtId="0" fontId="17" fillId="0" borderId="3" xfId="6" applyFont="1" applyFill="1" applyBorder="1" applyAlignment="1">
      <alignment horizontal="right"/>
    </xf>
    <xf numFmtId="4" fontId="21" fillId="3" borderId="0" xfId="9" applyNumberFormat="1" applyFont="1" applyFill="1" applyAlignment="1">
      <alignment horizontal="center" vertical="center"/>
    </xf>
    <xf numFmtId="0" fontId="29" fillId="0" borderId="0" xfId="0" applyFont="1" applyFill="1"/>
    <xf numFmtId="3" fontId="29" fillId="0" borderId="0" xfId="0" applyNumberFormat="1" applyFont="1" applyFill="1"/>
    <xf numFmtId="0" fontId="29" fillId="0" borderId="0" xfId="0" applyFont="1" applyFill="1" applyBorder="1"/>
    <xf numFmtId="0" fontId="30" fillId="0" borderId="0" xfId="0" applyFont="1" applyFill="1"/>
    <xf numFmtId="0" fontId="28" fillId="0" borderId="0" xfId="0" applyFont="1" applyFill="1"/>
    <xf numFmtId="174" fontId="29" fillId="0" borderId="0" xfId="26" applyFont="1" applyFill="1"/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3" fontId="29" fillId="0" borderId="3" xfId="0" applyNumberFormat="1" applyFont="1" applyFill="1" applyBorder="1"/>
    <xf numFmtId="3" fontId="29" fillId="0" borderId="5" xfId="0" applyNumberFormat="1" applyFont="1" applyFill="1" applyBorder="1" applyAlignment="1">
      <alignment horizontal="center" vertical="center"/>
    </xf>
    <xf numFmtId="3" fontId="29" fillId="0" borderId="12" xfId="0" applyNumberFormat="1" applyFont="1" applyFill="1" applyBorder="1"/>
    <xf numFmtId="3" fontId="29" fillId="0" borderId="13" xfId="0" applyNumberFormat="1" applyFont="1" applyFill="1" applyBorder="1"/>
    <xf numFmtId="3" fontId="29" fillId="0" borderId="14" xfId="0" applyNumberFormat="1" applyFont="1" applyFill="1" applyBorder="1"/>
    <xf numFmtId="3" fontId="29" fillId="0" borderId="9" xfId="0" applyNumberFormat="1" applyFont="1" applyFill="1" applyBorder="1"/>
    <xf numFmtId="3" fontId="29" fillId="0" borderId="0" xfId="0" applyNumberFormat="1" applyFont="1" applyFill="1" applyBorder="1"/>
    <xf numFmtId="3" fontId="29" fillId="0" borderId="11" xfId="0" applyNumberFormat="1" applyFont="1" applyFill="1" applyBorder="1"/>
    <xf numFmtId="3" fontId="29" fillId="0" borderId="15" xfId="27" applyNumberFormat="1" applyFont="1" applyFill="1" applyBorder="1"/>
    <xf numFmtId="3" fontId="29" fillId="0" borderId="15" xfId="0" applyNumberFormat="1" applyFont="1" applyFill="1" applyBorder="1"/>
    <xf numFmtId="0" fontId="29" fillId="0" borderId="3" xfId="0" applyFont="1" applyFill="1" applyBorder="1"/>
    <xf numFmtId="171" fontId="29" fillId="0" borderId="15" xfId="0" applyNumberFormat="1" applyFont="1" applyFill="1" applyBorder="1"/>
    <xf numFmtId="3" fontId="29" fillId="0" borderId="10" xfId="0" applyNumberFormat="1" applyFont="1" applyFill="1" applyBorder="1"/>
    <xf numFmtId="3" fontId="29" fillId="0" borderId="6" xfId="0" applyNumberFormat="1" applyFont="1" applyFill="1" applyBorder="1"/>
    <xf numFmtId="3" fontId="29" fillId="0" borderId="7" xfId="27" applyNumberFormat="1" applyFont="1" applyFill="1" applyBorder="1"/>
    <xf numFmtId="0" fontId="29" fillId="0" borderId="0" xfId="1" applyNumberFormat="1" applyFont="1" applyFill="1"/>
    <xf numFmtId="3" fontId="29" fillId="0" borderId="9" xfId="27" applyNumberFormat="1" applyFont="1" applyFill="1" applyBorder="1"/>
    <xf numFmtId="3" fontId="29" fillId="0" borderId="3" xfId="27" applyNumberFormat="1" applyFont="1" applyFill="1" applyBorder="1"/>
    <xf numFmtId="171" fontId="29" fillId="0" borderId="9" xfId="0" applyNumberFormat="1" applyFont="1" applyFill="1" applyBorder="1"/>
    <xf numFmtId="171" fontId="29" fillId="0" borderId="3" xfId="0" applyNumberFormat="1" applyFont="1" applyFill="1" applyBorder="1"/>
    <xf numFmtId="0" fontId="30" fillId="0" borderId="5" xfId="0" applyFont="1" applyFill="1" applyBorder="1" applyAlignment="1">
      <alignment horizontal="left" vertical="center"/>
    </xf>
    <xf numFmtId="173" fontId="29" fillId="0" borderId="3" xfId="26" applyNumberFormat="1" applyFont="1" applyFill="1" applyBorder="1"/>
    <xf numFmtId="173" fontId="29" fillId="0" borderId="1" xfId="26" applyNumberFormat="1" applyFont="1" applyFill="1" applyBorder="1"/>
    <xf numFmtId="173" fontId="29" fillId="0" borderId="0" xfId="26" applyNumberFormat="1" applyFont="1" applyFill="1" applyBorder="1"/>
    <xf numFmtId="0" fontId="29" fillId="0" borderId="3" xfId="26" applyNumberFormat="1" applyFont="1" applyFill="1" applyBorder="1"/>
    <xf numFmtId="3" fontId="29" fillId="0" borderId="0" xfId="0" applyNumberFormat="1" applyFont="1" applyFill="1" applyBorder="1" applyAlignment="1">
      <alignment horizontal="center" vertical="center"/>
    </xf>
    <xf numFmtId="43" fontId="29" fillId="0" borderId="0" xfId="1" applyFont="1" applyFill="1" applyBorder="1"/>
    <xf numFmtId="174" fontId="29" fillId="0" borderId="0" xfId="26" applyFont="1" applyFill="1" applyBorder="1"/>
    <xf numFmtId="0" fontId="29" fillId="0" borderId="3" xfId="0" applyFont="1" applyFill="1" applyBorder="1" applyAlignment="1">
      <alignment horizontal="center" vertical="center"/>
    </xf>
    <xf numFmtId="2" fontId="29" fillId="0" borderId="3" xfId="0" applyNumberFormat="1" applyFont="1" applyFill="1" applyBorder="1"/>
    <xf numFmtId="171" fontId="29" fillId="0" borderId="0" xfId="0" applyNumberFormat="1" applyFont="1" applyFill="1"/>
    <xf numFmtId="0" fontId="29" fillId="0" borderId="5" xfId="0" applyFont="1" applyFill="1" applyBorder="1"/>
    <xf numFmtId="10" fontId="29" fillId="0" borderId="3" xfId="26" applyNumberFormat="1" applyFont="1" applyFill="1" applyBorder="1"/>
    <xf numFmtId="3" fontId="26" fillId="2" borderId="3" xfId="28" applyNumberFormat="1" applyFill="1" applyBorder="1"/>
    <xf numFmtId="10" fontId="31" fillId="2" borderId="3" xfId="28" applyNumberFormat="1" applyFont="1" applyFill="1" applyBorder="1"/>
    <xf numFmtId="1" fontId="26" fillId="2" borderId="3" xfId="28" applyNumberFormat="1" applyFill="1" applyBorder="1"/>
    <xf numFmtId="0" fontId="29" fillId="2" borderId="0" xfId="29" applyFont="1" applyFill="1"/>
    <xf numFmtId="0" fontId="26" fillId="2" borderId="3" xfId="28" applyFill="1" applyBorder="1"/>
    <xf numFmtId="2" fontId="31" fillId="2" borderId="3" xfId="28" applyNumberFormat="1" applyFont="1" applyFill="1" applyBorder="1"/>
    <xf numFmtId="2" fontId="26" fillId="2" borderId="3" xfId="28" applyNumberFormat="1" applyFill="1" applyBorder="1"/>
    <xf numFmtId="0" fontId="26" fillId="2" borderId="0" xfId="28" applyFill="1" applyBorder="1"/>
    <xf numFmtId="1" fontId="26" fillId="2" borderId="0" xfId="28" applyNumberFormat="1" applyFill="1"/>
    <xf numFmtId="0" fontId="26" fillId="2" borderId="0" xfId="28" applyFill="1"/>
    <xf numFmtId="10" fontId="29" fillId="0" borderId="0" xfId="0" applyNumberFormat="1" applyFont="1" applyFill="1"/>
    <xf numFmtId="0" fontId="30" fillId="0" borderId="3" xfId="0" applyFont="1" applyFill="1" applyBorder="1"/>
    <xf numFmtId="3" fontId="29" fillId="0" borderId="16" xfId="0" applyNumberFormat="1" applyFont="1" applyFill="1" applyBorder="1"/>
    <xf numFmtId="3" fontId="29" fillId="0" borderId="2" xfId="0" applyNumberFormat="1" applyFont="1" applyFill="1" applyBorder="1" applyAlignment="1">
      <alignment horizontal="center" vertical="center"/>
    </xf>
    <xf numFmtId="3" fontId="29" fillId="0" borderId="17" xfId="0" applyNumberFormat="1" applyFont="1" applyFill="1" applyBorder="1"/>
    <xf numFmtId="3" fontId="29" fillId="0" borderId="8" xfId="0" applyNumberFormat="1" applyFont="1" applyFill="1" applyBorder="1"/>
    <xf numFmtId="0" fontId="29" fillId="0" borderId="3" xfId="1" applyNumberFormat="1" applyFont="1" applyFill="1" applyBorder="1"/>
    <xf numFmtId="0" fontId="30" fillId="0" borderId="3" xfId="0" applyFont="1" applyFill="1" applyBorder="1" applyAlignment="1">
      <alignment horizontal="center" vertical="center"/>
    </xf>
    <xf numFmtId="3" fontId="29" fillId="0" borderId="5" xfId="0" applyNumberFormat="1" applyFont="1" applyFill="1" applyBorder="1" applyAlignment="1"/>
    <xf numFmtId="3" fontId="29" fillId="0" borderId="3" xfId="0" applyNumberFormat="1" applyFont="1" applyFill="1" applyBorder="1" applyAlignment="1"/>
    <xf numFmtId="0" fontId="4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43" fontId="0" fillId="0" borderId="3" xfId="1" applyFont="1" applyBorder="1"/>
    <xf numFmtId="0" fontId="0" fillId="0" borderId="3" xfId="0" applyBorder="1" applyAlignment="1">
      <alignment wrapText="1"/>
    </xf>
    <xf numFmtId="43" fontId="0" fillId="0" borderId="3" xfId="1" applyFont="1" applyBorder="1" applyAlignment="1">
      <alignment horizontal="center" vertical="center"/>
    </xf>
    <xf numFmtId="0" fontId="0" fillId="0" borderId="18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43" fontId="0" fillId="0" borderId="4" xfId="1" applyFont="1" applyBorder="1"/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30">
    <cellStyle name="Normal 3" xfId="27"/>
    <cellStyle name="Normal 7 3" xfId="2"/>
    <cellStyle name="Percent 2 5" xfId="25"/>
    <cellStyle name="Обычный" xfId="0" builtinId="0"/>
    <cellStyle name="Обычный 10 2 2 2" xfId="15"/>
    <cellStyle name="Обычный 139" xfId="29"/>
    <cellStyle name="Обычный 176 2" xfId="19"/>
    <cellStyle name="Обычный 2 10 12" xfId="21"/>
    <cellStyle name="Обычный 2 102" xfId="28"/>
    <cellStyle name="Обычный 2 12" xfId="11"/>
    <cellStyle name="Обычный 2 2 107" xfId="18"/>
    <cellStyle name="Обычный 2 2 2 5" xfId="24"/>
    <cellStyle name="Обычный 2 3 3 2" xfId="6"/>
    <cellStyle name="Обычный 2 3 3 3" xfId="9"/>
    <cellStyle name="Обычный 2 4 2" xfId="14"/>
    <cellStyle name="Обычный 3 2" xfId="22"/>
    <cellStyle name="Обычный 3 4 2 2" xfId="20"/>
    <cellStyle name="Процентный 12" xfId="26"/>
    <cellStyle name="Финансовый" xfId="1" builtinId="3"/>
    <cellStyle name="Финансовый 12 2" xfId="16"/>
    <cellStyle name="Финансовый 2" xfId="12"/>
    <cellStyle name="Финансовый 2 10" xfId="4"/>
    <cellStyle name="Финансовый 2 11" xfId="10"/>
    <cellStyle name="Финансовый 2 2 3 2 2" xfId="7"/>
    <cellStyle name="Финансовый 2 2 97 2" xfId="23"/>
    <cellStyle name="Финансовый 2 5 2" xfId="13"/>
    <cellStyle name="Финансовый 2 8" xfId="3"/>
    <cellStyle name="Финансовый 3 3 49" xfId="5"/>
    <cellStyle name="Финансовый 3 4 2" xfId="17"/>
    <cellStyle name="Финансовый 5 49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0" sqref="D10"/>
    </sheetView>
  </sheetViews>
  <sheetFormatPr defaultRowHeight="14.4" x14ac:dyDescent="0.3"/>
  <cols>
    <col min="1" max="1" width="20.109375" bestFit="1" customWidth="1"/>
    <col min="2" max="3" width="13.33203125" bestFit="1" customWidth="1"/>
    <col min="4" max="6" width="12" bestFit="1" customWidth="1"/>
  </cols>
  <sheetData>
    <row r="1" spans="1:6" ht="15" x14ac:dyDescent="0.3">
      <c r="A1" s="50" t="s">
        <v>0</v>
      </c>
      <c r="B1" s="50" t="s">
        <v>13</v>
      </c>
      <c r="C1" s="50" t="s">
        <v>12</v>
      </c>
      <c r="D1" s="50" t="s">
        <v>127</v>
      </c>
      <c r="E1" s="50" t="s">
        <v>128</v>
      </c>
      <c r="F1" s="50" t="s">
        <v>129</v>
      </c>
    </row>
    <row r="2" spans="1:6" ht="15" x14ac:dyDescent="0.35">
      <c r="A2" s="51" t="s">
        <v>1</v>
      </c>
      <c r="B2" s="45" t="s">
        <v>2</v>
      </c>
      <c r="C2" s="52">
        <f>SUM(D2:F2)</f>
        <v>738.9</v>
      </c>
      <c r="D2" s="53">
        <v>150</v>
      </c>
      <c r="E2" s="53">
        <v>300</v>
      </c>
      <c r="F2" s="53">
        <v>288.89999999999998</v>
      </c>
    </row>
    <row r="3" spans="1:6" ht="15" x14ac:dyDescent="0.35">
      <c r="A3" s="46" t="s">
        <v>3</v>
      </c>
      <c r="B3" s="47" t="s">
        <v>4</v>
      </c>
      <c r="C3" s="48">
        <f>C4/C2/10</f>
        <v>2.4139937745297066</v>
      </c>
      <c r="D3" s="48">
        <f t="shared" ref="D3:F3" si="0">D4/D2/10</f>
        <v>2.4146666666666667</v>
      </c>
      <c r="E3" s="48">
        <f t="shared" si="0"/>
        <v>2.4143333333333334</v>
      </c>
      <c r="F3" s="48">
        <f t="shared" si="0"/>
        <v>2.413291796469367</v>
      </c>
    </row>
    <row r="4" spans="1:6" ht="15" x14ac:dyDescent="0.35">
      <c r="A4" s="46" t="s">
        <v>7</v>
      </c>
      <c r="B4" s="47" t="s">
        <v>5</v>
      </c>
      <c r="C4" s="48">
        <f>SUM(D4:F4)</f>
        <v>17837</v>
      </c>
      <c r="D4" s="49">
        <v>3622</v>
      </c>
      <c r="E4" s="49">
        <v>7243</v>
      </c>
      <c r="F4" s="49">
        <v>6972</v>
      </c>
    </row>
    <row r="5" spans="1:6" ht="15" x14ac:dyDescent="0.35">
      <c r="A5" s="46" t="s">
        <v>6</v>
      </c>
      <c r="B5" s="47" t="s">
        <v>9</v>
      </c>
      <c r="C5" s="48">
        <f>C6/C2</f>
        <v>4.3226417647854918</v>
      </c>
      <c r="D5" s="48">
        <f t="shared" ref="D5:F5" si="1">D6/D2</f>
        <v>4.3266666666666671</v>
      </c>
      <c r="E5" s="48">
        <f t="shared" si="1"/>
        <v>4.32</v>
      </c>
      <c r="F5" s="48">
        <f t="shared" si="1"/>
        <v>4.3232952578746975</v>
      </c>
    </row>
    <row r="6" spans="1:6" ht="15" x14ac:dyDescent="0.35">
      <c r="A6" s="46" t="s">
        <v>8</v>
      </c>
      <c r="B6" s="47" t="s">
        <v>10</v>
      </c>
      <c r="C6" s="48">
        <f>SUM(D6:F6)</f>
        <v>3194</v>
      </c>
      <c r="D6" s="49">
        <v>649</v>
      </c>
      <c r="E6" s="49">
        <v>1296</v>
      </c>
      <c r="F6" s="49">
        <v>1249</v>
      </c>
    </row>
    <row r="7" spans="1:6" ht="15.6" x14ac:dyDescent="0.35">
      <c r="A7" s="54" t="s">
        <v>11</v>
      </c>
      <c r="B7" s="55" t="s">
        <v>61</v>
      </c>
      <c r="C7" s="56">
        <f>SUM(D7:F7)</f>
        <v>91371</v>
      </c>
      <c r="D7" s="57">
        <v>18549</v>
      </c>
      <c r="E7" s="57">
        <v>37097</v>
      </c>
      <c r="F7" s="57">
        <v>35725</v>
      </c>
    </row>
  </sheetData>
  <pageMargins left="0.7" right="0.7" top="0.75" bottom="0.75" header="0.3" footer="0.3"/>
  <ignoredErrors>
    <ignoredError sqref="C3 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3" sqref="D23"/>
    </sheetView>
  </sheetViews>
  <sheetFormatPr defaultRowHeight="14.4" x14ac:dyDescent="0.3"/>
  <cols>
    <col min="1" max="1" width="37.109375" bestFit="1" customWidth="1"/>
    <col min="3" max="3" width="10.6640625" bestFit="1" customWidth="1"/>
    <col min="4" max="4" width="35" bestFit="1" customWidth="1"/>
  </cols>
  <sheetData>
    <row r="1" spans="1:4" x14ac:dyDescent="0.3">
      <c r="A1" s="156" t="s">
        <v>152</v>
      </c>
      <c r="B1" s="156" t="s">
        <v>153</v>
      </c>
      <c r="C1" s="156" t="s">
        <v>154</v>
      </c>
      <c r="D1" s="156" t="s">
        <v>155</v>
      </c>
    </row>
    <row r="2" spans="1:4" x14ac:dyDescent="0.3">
      <c r="A2" s="157" t="s">
        <v>156</v>
      </c>
      <c r="B2" s="65" t="s">
        <v>4</v>
      </c>
      <c r="C2" s="159">
        <v>14.6163167452131</v>
      </c>
      <c r="D2" s="157" t="s">
        <v>157</v>
      </c>
    </row>
    <row r="3" spans="1:4" x14ac:dyDescent="0.3">
      <c r="A3" s="157" t="s">
        <v>158</v>
      </c>
      <c r="B3" s="65" t="s">
        <v>4</v>
      </c>
      <c r="C3" s="159">
        <v>91.388736695694305</v>
      </c>
      <c r="D3" s="157" t="s">
        <v>160</v>
      </c>
    </row>
    <row r="4" spans="1:4" x14ac:dyDescent="0.3">
      <c r="A4" s="157" t="s">
        <v>159</v>
      </c>
      <c r="B4" s="65" t="s">
        <v>4</v>
      </c>
      <c r="C4" s="159">
        <v>72.378403789795698</v>
      </c>
      <c r="D4" s="157" t="s">
        <v>160</v>
      </c>
    </row>
    <row r="5" spans="1:4" x14ac:dyDescent="0.3">
      <c r="A5" s="157" t="s">
        <v>161</v>
      </c>
      <c r="B5" s="65" t="s">
        <v>4</v>
      </c>
      <c r="C5" s="159">
        <v>94.5</v>
      </c>
      <c r="D5" s="157" t="s">
        <v>163</v>
      </c>
    </row>
    <row r="6" spans="1:4" x14ac:dyDescent="0.3">
      <c r="A6" s="157" t="s">
        <v>162</v>
      </c>
      <c r="B6" s="65" t="s">
        <v>4</v>
      </c>
      <c r="C6" s="159">
        <v>90</v>
      </c>
      <c r="D6" s="157" t="s">
        <v>163</v>
      </c>
    </row>
    <row r="7" spans="1:4" ht="28.8" x14ac:dyDescent="0.3">
      <c r="A7" s="160" t="s">
        <v>164</v>
      </c>
      <c r="B7" s="65" t="s">
        <v>4</v>
      </c>
      <c r="C7" s="161">
        <v>100</v>
      </c>
      <c r="D7" s="157"/>
    </row>
    <row r="8" spans="1:4" x14ac:dyDescent="0.3">
      <c r="A8" s="163" t="s">
        <v>165</v>
      </c>
      <c r="B8" s="157" t="s">
        <v>166</v>
      </c>
      <c r="C8" s="159">
        <v>19.4054170429709</v>
      </c>
      <c r="D8" s="157" t="s">
        <v>167</v>
      </c>
    </row>
    <row r="9" spans="1:4" x14ac:dyDescent="0.3">
      <c r="A9" s="164" t="s">
        <v>171</v>
      </c>
      <c r="B9" s="165" t="s">
        <v>166</v>
      </c>
      <c r="C9" s="166">
        <v>2.2493160629134388</v>
      </c>
      <c r="D9" s="162" t="s">
        <v>168</v>
      </c>
    </row>
    <row r="10" spans="1:4" ht="28.8" x14ac:dyDescent="0.3">
      <c r="A10" s="160" t="s">
        <v>169</v>
      </c>
      <c r="B10" s="167" t="s">
        <v>170</v>
      </c>
      <c r="C10" s="161">
        <v>5146.4779027462919</v>
      </c>
      <c r="D10" s="65" t="s">
        <v>167</v>
      </c>
    </row>
    <row r="11" spans="1:4" x14ac:dyDescent="0.3">
      <c r="A11" s="163" t="s">
        <v>173</v>
      </c>
      <c r="B11" s="168" t="s">
        <v>172</v>
      </c>
      <c r="C11" s="161">
        <v>10.915273521207586</v>
      </c>
      <c r="D11" s="65" t="s">
        <v>167</v>
      </c>
    </row>
    <row r="12" spans="1:4" x14ac:dyDescent="0.3">
      <c r="A12" s="163" t="s">
        <v>174</v>
      </c>
      <c r="B12" s="168" t="s">
        <v>172</v>
      </c>
      <c r="C12" s="161">
        <v>1.7596117424242423</v>
      </c>
      <c r="D12" s="163" t="s">
        <v>175</v>
      </c>
    </row>
    <row r="13" spans="1:4" x14ac:dyDescent="0.3">
      <c r="A13" s="163" t="s">
        <v>176</v>
      </c>
      <c r="B13" s="158" t="s">
        <v>172</v>
      </c>
      <c r="C13" s="161">
        <v>10.654619746625013</v>
      </c>
      <c r="D13" s="163" t="s">
        <v>157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A42" sqref="A42"/>
    </sheetView>
  </sheetViews>
  <sheetFormatPr defaultColWidth="9.109375" defaultRowHeight="11.4" x14ac:dyDescent="0.2"/>
  <cols>
    <col min="1" max="1" width="45.44140625" style="91" customWidth="1"/>
    <col min="2" max="2" width="14.109375" style="91" customWidth="1"/>
    <col min="3" max="3" width="8.109375" style="91" customWidth="1"/>
    <col min="4" max="4" width="8.5546875" style="91" bestFit="1" customWidth="1"/>
    <col min="5" max="5" width="8.109375" style="91" customWidth="1"/>
    <col min="6" max="6" width="8.5546875" style="91" bestFit="1" customWidth="1"/>
    <col min="7" max="7" width="9" style="91" bestFit="1" customWidth="1"/>
    <col min="8" max="27" width="8.109375" style="91" customWidth="1"/>
    <col min="28" max="28" width="4.109375" style="93" customWidth="1"/>
    <col min="29" max="30" width="9.109375" style="93"/>
    <col min="31" max="16384" width="9.109375" style="91"/>
  </cols>
  <sheetData>
    <row r="1" spans="1:30" s="95" customFormat="1" ht="23.4" thickBot="1" x14ac:dyDescent="0.25">
      <c r="A1" s="147" t="s">
        <v>98</v>
      </c>
      <c r="B1" s="98" t="s">
        <v>99</v>
      </c>
      <c r="C1" s="99" t="s">
        <v>127</v>
      </c>
      <c r="D1" s="100" t="s">
        <v>128</v>
      </c>
      <c r="E1" s="100" t="s">
        <v>129</v>
      </c>
      <c r="F1" s="100" t="s">
        <v>130</v>
      </c>
      <c r="G1" s="100" t="s">
        <v>131</v>
      </c>
      <c r="H1" s="100" t="s">
        <v>132</v>
      </c>
      <c r="I1" s="100" t="s">
        <v>133</v>
      </c>
      <c r="J1" s="100" t="s">
        <v>134</v>
      </c>
      <c r="K1" s="100" t="s">
        <v>135</v>
      </c>
      <c r="L1" s="100" t="s">
        <v>136</v>
      </c>
      <c r="M1" s="100" t="s">
        <v>137</v>
      </c>
      <c r="N1" s="100" t="s">
        <v>138</v>
      </c>
      <c r="O1" s="100" t="s">
        <v>139</v>
      </c>
      <c r="P1" s="100" t="s">
        <v>140</v>
      </c>
      <c r="Q1" s="100" t="s">
        <v>141</v>
      </c>
      <c r="R1" s="100" t="s">
        <v>142</v>
      </c>
      <c r="S1" s="100" t="s">
        <v>143</v>
      </c>
      <c r="T1" s="100" t="s">
        <v>144</v>
      </c>
      <c r="U1" s="100" t="s">
        <v>145</v>
      </c>
      <c r="V1" s="100" t="s">
        <v>146</v>
      </c>
      <c r="W1" s="100" t="s">
        <v>147</v>
      </c>
      <c r="X1" s="100" t="s">
        <v>148</v>
      </c>
      <c r="Y1" s="100" t="s">
        <v>149</v>
      </c>
      <c r="Z1" s="100" t="s">
        <v>150</v>
      </c>
      <c r="AA1" s="100" t="s">
        <v>151</v>
      </c>
      <c r="AB1" s="101"/>
      <c r="AC1" s="102"/>
      <c r="AD1" s="102"/>
    </row>
    <row r="2" spans="1:30" s="92" customFormat="1" x14ac:dyDescent="0.2">
      <c r="A2" s="103" t="s">
        <v>100</v>
      </c>
      <c r="B2" s="104" t="s">
        <v>101</v>
      </c>
      <c r="C2" s="105">
        <v>8400</v>
      </c>
      <c r="D2" s="106">
        <v>9100</v>
      </c>
      <c r="E2" s="106">
        <v>9012.5</v>
      </c>
      <c r="F2" s="106">
        <v>9635</v>
      </c>
      <c r="G2" s="107">
        <v>10600</v>
      </c>
      <c r="H2" s="108">
        <v>9180.3278688524588</v>
      </c>
      <c r="I2" s="108">
        <v>9354.1202672605796</v>
      </c>
      <c r="J2" s="108">
        <v>9534.6197502837676</v>
      </c>
      <c r="K2" s="108">
        <v>9722.2222222222226</v>
      </c>
      <c r="L2" s="108">
        <v>9917.3553719008269</v>
      </c>
      <c r="M2" s="108">
        <v>10120.481927710844</v>
      </c>
      <c r="N2" s="108">
        <v>10332.103321033212</v>
      </c>
      <c r="O2" s="108">
        <v>10552.763819095479</v>
      </c>
      <c r="P2" s="108">
        <v>10783.055198973043</v>
      </c>
      <c r="Q2" s="108">
        <v>11023.622047244096</v>
      </c>
      <c r="R2" s="108">
        <v>11275.1677852349</v>
      </c>
      <c r="S2" s="108">
        <v>11538.461538461541</v>
      </c>
      <c r="T2" s="108">
        <v>11814.345991561184</v>
      </c>
      <c r="U2" s="108">
        <v>12103.746397694527</v>
      </c>
      <c r="V2" s="108">
        <v>12407.680945347123</v>
      </c>
      <c r="W2" s="108">
        <v>12727.272727272732</v>
      </c>
      <c r="X2" s="108">
        <v>13063.763608087096</v>
      </c>
      <c r="Y2" s="108">
        <v>13418.530351437705</v>
      </c>
      <c r="Z2" s="108">
        <v>13793.103448275868</v>
      </c>
      <c r="AA2" s="108">
        <v>14189.189189189196</v>
      </c>
      <c r="AB2" s="109"/>
      <c r="AC2" s="109"/>
      <c r="AD2" s="109"/>
    </row>
    <row r="3" spans="1:30" s="92" customFormat="1" x14ac:dyDescent="0.2">
      <c r="A3" s="103" t="s">
        <v>102</v>
      </c>
      <c r="B3" s="104" t="s">
        <v>101</v>
      </c>
      <c r="C3" s="110">
        <v>3049</v>
      </c>
      <c r="D3" s="103">
        <v>3000</v>
      </c>
      <c r="E3" s="103">
        <v>3043</v>
      </c>
      <c r="F3" s="103">
        <v>2784</v>
      </c>
      <c r="G3" s="111">
        <v>2950</v>
      </c>
      <c r="H3" s="108">
        <v>3278.688524590164</v>
      </c>
      <c r="I3" s="108">
        <v>3340.7572383073498</v>
      </c>
      <c r="J3" s="108">
        <v>3405.2213393870602</v>
      </c>
      <c r="K3" s="108">
        <v>3472.2222222222222</v>
      </c>
      <c r="L3" s="108">
        <v>3541.9126328217239</v>
      </c>
      <c r="M3" s="108">
        <v>3614.4578313253014</v>
      </c>
      <c r="N3" s="108">
        <v>3690.0369003690039</v>
      </c>
      <c r="O3" s="108">
        <v>3768.844221105528</v>
      </c>
      <c r="P3" s="108">
        <v>3851.0911424903725</v>
      </c>
      <c r="Q3" s="108">
        <v>3937.0078740157487</v>
      </c>
      <c r="R3" s="108">
        <v>4026.8456375838932</v>
      </c>
      <c r="S3" s="108">
        <v>4120.8791208791217</v>
      </c>
      <c r="T3" s="108">
        <v>4219.4092827004224</v>
      </c>
      <c r="U3" s="108">
        <v>4322.7665706051885</v>
      </c>
      <c r="V3" s="108">
        <v>4431.3146233382586</v>
      </c>
      <c r="W3" s="108">
        <v>4545.4545454545469</v>
      </c>
      <c r="X3" s="108">
        <v>4665.6298600311056</v>
      </c>
      <c r="Y3" s="108">
        <v>4792.3322683706083</v>
      </c>
      <c r="Z3" s="108">
        <v>4926.1083743842382</v>
      </c>
      <c r="AA3" s="108">
        <v>5067.5675675675693</v>
      </c>
      <c r="AB3" s="109"/>
      <c r="AC3" s="109"/>
      <c r="AD3" s="109"/>
    </row>
    <row r="4" spans="1:30" s="92" customFormat="1" x14ac:dyDescent="0.2">
      <c r="A4" s="103" t="s">
        <v>103</v>
      </c>
      <c r="B4" s="104" t="s">
        <v>104</v>
      </c>
      <c r="C4" s="110">
        <v>1800</v>
      </c>
      <c r="D4" s="103">
        <v>1840</v>
      </c>
      <c r="E4" s="103">
        <v>1760</v>
      </c>
      <c r="F4" s="103">
        <v>1720</v>
      </c>
      <c r="G4" s="112">
        <v>1687.5</v>
      </c>
      <c r="H4" s="108">
        <v>1967.2131147540983</v>
      </c>
      <c r="I4" s="108">
        <v>2004.4543429844098</v>
      </c>
      <c r="J4" s="108">
        <v>2043.1328036322361</v>
      </c>
      <c r="K4" s="108">
        <v>2083.3333333333335</v>
      </c>
      <c r="L4" s="108">
        <v>2125.1475796930345</v>
      </c>
      <c r="M4" s="108">
        <v>2168.674698795181</v>
      </c>
      <c r="N4" s="108">
        <v>2214.0221402214024</v>
      </c>
      <c r="O4" s="108">
        <v>2261.3065326633168</v>
      </c>
      <c r="P4" s="108">
        <v>2310.6546854942235</v>
      </c>
      <c r="Q4" s="108">
        <v>2362.2047244094492</v>
      </c>
      <c r="R4" s="108">
        <v>2416.1073825503358</v>
      </c>
      <c r="S4" s="108">
        <v>2472.527472527473</v>
      </c>
      <c r="T4" s="108">
        <v>2531.6455696202538</v>
      </c>
      <c r="U4" s="108">
        <v>2593.6599423631128</v>
      </c>
      <c r="V4" s="108">
        <v>2658.7887740029551</v>
      </c>
      <c r="W4" s="108">
        <v>2727.2727272727279</v>
      </c>
      <c r="X4" s="108">
        <v>2799.3779160186632</v>
      </c>
      <c r="Y4" s="108">
        <v>2875.3993610223652</v>
      </c>
      <c r="Z4" s="108">
        <v>2955.665024630543</v>
      </c>
      <c r="AA4" s="108">
        <v>3040.5405405405418</v>
      </c>
      <c r="AB4" s="109"/>
      <c r="AC4" s="109"/>
      <c r="AD4" s="109"/>
    </row>
    <row r="5" spans="1:30" x14ac:dyDescent="0.2">
      <c r="A5" s="113" t="s">
        <v>105</v>
      </c>
      <c r="B5" s="104" t="s">
        <v>104</v>
      </c>
      <c r="C5" s="110">
        <v>20</v>
      </c>
      <c r="D5" s="103">
        <v>23.2</v>
      </c>
      <c r="E5" s="103">
        <v>23.023599999999998</v>
      </c>
      <c r="F5" s="103">
        <v>24.026599999999998</v>
      </c>
      <c r="G5" s="114">
        <v>25</v>
      </c>
      <c r="H5" s="108">
        <v>25.136612021857921</v>
      </c>
      <c r="I5" s="108">
        <v>25.612472160356347</v>
      </c>
      <c r="J5" s="108">
        <v>26.106696935300793</v>
      </c>
      <c r="K5" s="108">
        <v>26.62037037037037</v>
      </c>
      <c r="L5" s="108">
        <v>27.154663518299884</v>
      </c>
      <c r="M5" s="108">
        <v>27.710843373493976</v>
      </c>
      <c r="N5" s="108">
        <v>28.290282902829031</v>
      </c>
      <c r="O5" s="108">
        <v>28.894472361809047</v>
      </c>
      <c r="P5" s="108">
        <v>29.525032092426191</v>
      </c>
      <c r="Q5" s="108">
        <v>30.183727034120739</v>
      </c>
      <c r="R5" s="108">
        <v>30.872483221476514</v>
      </c>
      <c r="S5" s="108">
        <v>31.593406593406598</v>
      </c>
      <c r="T5" s="108">
        <v>32.348804500703238</v>
      </c>
      <c r="U5" s="108">
        <v>33.141210374639776</v>
      </c>
      <c r="V5" s="108">
        <v>33.973412112259979</v>
      </c>
      <c r="W5" s="108">
        <v>34.848484848484858</v>
      </c>
      <c r="X5" s="108">
        <v>35.769828926905141</v>
      </c>
      <c r="Y5" s="108">
        <v>36.741214057508003</v>
      </c>
      <c r="Z5" s="108">
        <v>37.766830870279158</v>
      </c>
      <c r="AA5" s="108">
        <v>38.851351351351369</v>
      </c>
    </row>
    <row r="6" spans="1:30" s="92" customFormat="1" ht="12" thickBot="1" x14ac:dyDescent="0.25">
      <c r="A6" s="103" t="s">
        <v>106</v>
      </c>
      <c r="B6" s="104" t="s">
        <v>101</v>
      </c>
      <c r="C6" s="115">
        <v>2025</v>
      </c>
      <c r="D6" s="116">
        <v>2115</v>
      </c>
      <c r="E6" s="116">
        <v>2185</v>
      </c>
      <c r="F6" s="116">
        <v>2350</v>
      </c>
      <c r="G6" s="117">
        <v>2375</v>
      </c>
      <c r="H6" s="108">
        <v>2415.3005464480875</v>
      </c>
      <c r="I6" s="108">
        <v>2461.0244988864142</v>
      </c>
      <c r="J6" s="108">
        <v>2508.5130533484676</v>
      </c>
      <c r="K6" s="108">
        <v>2557.8703703703704</v>
      </c>
      <c r="L6" s="108">
        <v>2609.2089728453366</v>
      </c>
      <c r="M6" s="108">
        <v>2662.6506024096389</v>
      </c>
      <c r="N6" s="108">
        <v>2718.3271832718328</v>
      </c>
      <c r="O6" s="108">
        <v>2776.3819095477388</v>
      </c>
      <c r="P6" s="108">
        <v>2836.9704749679081</v>
      </c>
      <c r="Q6" s="108">
        <v>2900.2624671916014</v>
      </c>
      <c r="R6" s="108">
        <v>2966.4429530201346</v>
      </c>
      <c r="S6" s="108">
        <v>3035.7142857142862</v>
      </c>
      <c r="T6" s="108">
        <v>3108.2981715893116</v>
      </c>
      <c r="U6" s="108">
        <v>3184.4380403458222</v>
      </c>
      <c r="V6" s="108">
        <v>3264.40177252585</v>
      </c>
      <c r="W6" s="108">
        <v>3348.4848484848494</v>
      </c>
      <c r="X6" s="108">
        <v>3437.013996889581</v>
      </c>
      <c r="Y6" s="108">
        <v>3530.3514376996818</v>
      </c>
      <c r="Z6" s="108">
        <v>3628.8998357963887</v>
      </c>
      <c r="AA6" s="108">
        <v>3733.1081081081097</v>
      </c>
      <c r="AB6" s="109"/>
      <c r="AC6" s="109"/>
      <c r="AD6" s="109"/>
    </row>
    <row r="7" spans="1:30" x14ac:dyDescent="0.2">
      <c r="A7" s="147" t="s">
        <v>107</v>
      </c>
      <c r="B7" s="97"/>
      <c r="C7" s="127"/>
      <c r="D7" s="127"/>
      <c r="E7" s="127"/>
      <c r="F7" s="127"/>
      <c r="G7" s="127"/>
      <c r="H7" s="152"/>
      <c r="I7" s="152"/>
      <c r="J7" s="152"/>
      <c r="K7" s="152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</row>
    <row r="8" spans="1:30" s="92" customFormat="1" x14ac:dyDescent="0.2">
      <c r="A8" s="148" t="s">
        <v>100</v>
      </c>
      <c r="B8" s="149" t="s">
        <v>101</v>
      </c>
      <c r="C8" s="150">
        <v>8400</v>
      </c>
      <c r="D8" s="148">
        <v>8945.2999999999993</v>
      </c>
      <c r="E8" s="148">
        <v>8706.0749999999989</v>
      </c>
      <c r="F8" s="148">
        <v>9143.6149999999998</v>
      </c>
      <c r="G8" s="148">
        <v>9879.1999999999989</v>
      </c>
      <c r="H8" s="151">
        <v>8400</v>
      </c>
      <c r="I8" s="148">
        <v>8400</v>
      </c>
      <c r="J8" s="148">
        <v>8400</v>
      </c>
      <c r="K8" s="148">
        <v>8400</v>
      </c>
      <c r="L8" s="148">
        <v>8400</v>
      </c>
      <c r="M8" s="148">
        <v>8400</v>
      </c>
      <c r="N8" s="148">
        <v>8400</v>
      </c>
      <c r="O8" s="148">
        <v>8400</v>
      </c>
      <c r="P8" s="148">
        <v>8400</v>
      </c>
      <c r="Q8" s="148">
        <v>8400</v>
      </c>
      <c r="R8" s="148">
        <v>8400</v>
      </c>
      <c r="S8" s="148">
        <v>8400</v>
      </c>
      <c r="T8" s="148">
        <v>8400</v>
      </c>
      <c r="U8" s="148">
        <v>8400</v>
      </c>
      <c r="V8" s="148">
        <v>8400</v>
      </c>
      <c r="W8" s="148">
        <v>8400</v>
      </c>
      <c r="X8" s="148">
        <v>8400</v>
      </c>
      <c r="Y8" s="148">
        <v>8400</v>
      </c>
      <c r="Z8" s="148">
        <v>8400</v>
      </c>
      <c r="AA8" s="148">
        <v>8400</v>
      </c>
      <c r="AB8" s="109"/>
      <c r="AC8" s="109"/>
      <c r="AD8" s="109"/>
    </row>
    <row r="9" spans="1:30" s="92" customFormat="1" x14ac:dyDescent="0.2">
      <c r="A9" s="103" t="s">
        <v>102</v>
      </c>
      <c r="B9" s="104" t="s">
        <v>101</v>
      </c>
      <c r="C9" s="110">
        <v>3049</v>
      </c>
      <c r="D9" s="103">
        <v>2949</v>
      </c>
      <c r="E9" s="103">
        <v>2939.538</v>
      </c>
      <c r="F9" s="103">
        <v>2642.0160000000001</v>
      </c>
      <c r="G9" s="111">
        <v>2749.3999999999996</v>
      </c>
      <c r="H9" s="119">
        <v>3000</v>
      </c>
      <c r="I9" s="120">
        <v>3000</v>
      </c>
      <c r="J9" s="120">
        <v>3000</v>
      </c>
      <c r="K9" s="120">
        <v>3000</v>
      </c>
      <c r="L9" s="120">
        <v>3000</v>
      </c>
      <c r="M9" s="120">
        <v>3000</v>
      </c>
      <c r="N9" s="120">
        <v>3000</v>
      </c>
      <c r="O9" s="120">
        <v>3000</v>
      </c>
      <c r="P9" s="120">
        <v>3000</v>
      </c>
      <c r="Q9" s="120">
        <v>3000</v>
      </c>
      <c r="R9" s="120">
        <v>3000</v>
      </c>
      <c r="S9" s="120">
        <v>3000</v>
      </c>
      <c r="T9" s="120">
        <v>3000</v>
      </c>
      <c r="U9" s="120">
        <v>3000</v>
      </c>
      <c r="V9" s="120">
        <v>3000</v>
      </c>
      <c r="W9" s="120">
        <v>3000</v>
      </c>
      <c r="X9" s="120">
        <v>3000</v>
      </c>
      <c r="Y9" s="120">
        <v>3000</v>
      </c>
      <c r="Z9" s="120">
        <v>3000</v>
      </c>
      <c r="AA9" s="120">
        <v>3000</v>
      </c>
      <c r="AB9" s="109"/>
      <c r="AC9" s="109"/>
      <c r="AD9" s="109"/>
    </row>
    <row r="10" spans="1:30" s="92" customFormat="1" x14ac:dyDescent="0.2">
      <c r="A10" s="103" t="s">
        <v>103</v>
      </c>
      <c r="B10" s="104" t="s">
        <v>104</v>
      </c>
      <c r="C10" s="110">
        <v>1800</v>
      </c>
      <c r="D10" s="103">
        <v>1808.72</v>
      </c>
      <c r="E10" s="103">
        <v>1700.1599999999999</v>
      </c>
      <c r="F10" s="103">
        <v>1632.28</v>
      </c>
      <c r="G10" s="112">
        <v>1572.75</v>
      </c>
      <c r="H10" s="108">
        <v>1800</v>
      </c>
      <c r="I10" s="108">
        <v>1800</v>
      </c>
      <c r="J10" s="108">
        <v>1800</v>
      </c>
      <c r="K10" s="108">
        <v>1800</v>
      </c>
      <c r="L10" s="108">
        <v>1800</v>
      </c>
      <c r="M10" s="108">
        <v>1800</v>
      </c>
      <c r="N10" s="108">
        <v>1800</v>
      </c>
      <c r="O10" s="108">
        <v>1800</v>
      </c>
      <c r="P10" s="108">
        <v>1800</v>
      </c>
      <c r="Q10" s="108">
        <v>1800</v>
      </c>
      <c r="R10" s="108">
        <v>1800</v>
      </c>
      <c r="S10" s="108">
        <v>1800</v>
      </c>
      <c r="T10" s="108">
        <v>1800</v>
      </c>
      <c r="U10" s="108">
        <v>1800</v>
      </c>
      <c r="V10" s="108">
        <v>1800</v>
      </c>
      <c r="W10" s="108">
        <v>1800</v>
      </c>
      <c r="X10" s="108">
        <v>1800</v>
      </c>
      <c r="Y10" s="108">
        <v>1800</v>
      </c>
      <c r="Z10" s="108">
        <v>1800</v>
      </c>
      <c r="AA10" s="108">
        <v>1800</v>
      </c>
      <c r="AB10" s="109"/>
      <c r="AC10" s="109"/>
      <c r="AD10" s="109"/>
    </row>
    <row r="11" spans="1:30" x14ac:dyDescent="0.2">
      <c r="A11" s="113" t="s">
        <v>105</v>
      </c>
      <c r="B11" s="104" t="s">
        <v>104</v>
      </c>
      <c r="C11" s="110">
        <v>20</v>
      </c>
      <c r="D11" s="103">
        <v>22.805599999999998</v>
      </c>
      <c r="E11" s="103">
        <v>22.240797599999997</v>
      </c>
      <c r="F11" s="103">
        <v>22.801243399999997</v>
      </c>
      <c r="G11" s="114">
        <v>23.299999999999997</v>
      </c>
      <c r="H11" s="121">
        <v>23</v>
      </c>
      <c r="I11" s="122">
        <v>23</v>
      </c>
      <c r="J11" s="122">
        <v>23</v>
      </c>
      <c r="K11" s="122">
        <v>23</v>
      </c>
      <c r="L11" s="122">
        <v>23</v>
      </c>
      <c r="M11" s="122">
        <v>23</v>
      </c>
      <c r="N11" s="122">
        <v>23</v>
      </c>
      <c r="O11" s="122">
        <v>23</v>
      </c>
      <c r="P11" s="122">
        <v>23</v>
      </c>
      <c r="Q11" s="122">
        <v>23</v>
      </c>
      <c r="R11" s="122">
        <v>23</v>
      </c>
      <c r="S11" s="122">
        <v>23</v>
      </c>
      <c r="T11" s="122">
        <v>23</v>
      </c>
      <c r="U11" s="122">
        <v>23</v>
      </c>
      <c r="V11" s="122">
        <v>23</v>
      </c>
      <c r="W11" s="122">
        <v>23</v>
      </c>
      <c r="X11" s="122">
        <v>23</v>
      </c>
      <c r="Y11" s="122">
        <v>23</v>
      </c>
      <c r="Z11" s="122">
        <v>23</v>
      </c>
      <c r="AA11" s="122">
        <v>23</v>
      </c>
    </row>
    <row r="12" spans="1:30" s="92" customFormat="1" ht="12" thickBot="1" x14ac:dyDescent="0.25">
      <c r="A12" s="103" t="s">
        <v>106</v>
      </c>
      <c r="B12" s="104" t="s">
        <v>101</v>
      </c>
      <c r="C12" s="115">
        <v>2025</v>
      </c>
      <c r="D12" s="116">
        <v>2079.0450000000001</v>
      </c>
      <c r="E12" s="116">
        <v>2110.71</v>
      </c>
      <c r="F12" s="116">
        <v>2230.15</v>
      </c>
      <c r="G12" s="117">
        <v>2213.5</v>
      </c>
      <c r="H12" s="119">
        <v>2210</v>
      </c>
      <c r="I12" s="120">
        <v>2210</v>
      </c>
      <c r="J12" s="120">
        <v>2210</v>
      </c>
      <c r="K12" s="120">
        <v>2210</v>
      </c>
      <c r="L12" s="120">
        <v>2210</v>
      </c>
      <c r="M12" s="120">
        <v>2210</v>
      </c>
      <c r="N12" s="120">
        <v>2210</v>
      </c>
      <c r="O12" s="120">
        <v>2210</v>
      </c>
      <c r="P12" s="120">
        <v>2210</v>
      </c>
      <c r="Q12" s="120">
        <v>2210</v>
      </c>
      <c r="R12" s="120">
        <v>2210</v>
      </c>
      <c r="S12" s="120">
        <v>2210</v>
      </c>
      <c r="T12" s="120">
        <v>2210</v>
      </c>
      <c r="U12" s="120">
        <v>2210</v>
      </c>
      <c r="V12" s="120">
        <v>2210</v>
      </c>
      <c r="W12" s="120">
        <v>2210</v>
      </c>
      <c r="X12" s="120">
        <v>2210</v>
      </c>
      <c r="Y12" s="120">
        <v>2210</v>
      </c>
      <c r="Z12" s="120">
        <v>2210</v>
      </c>
      <c r="AA12" s="120">
        <v>2210</v>
      </c>
      <c r="AB12" s="109"/>
      <c r="AC12" s="109"/>
      <c r="AD12" s="109"/>
    </row>
    <row r="13" spans="1:30" x14ac:dyDescent="0.2">
      <c r="A13" s="123" t="s">
        <v>108</v>
      </c>
      <c r="B13" s="153" t="s">
        <v>4</v>
      </c>
      <c r="C13" s="124">
        <v>0.21299999999999999</v>
      </c>
      <c r="D13" s="124">
        <v>5.2999999999999999E-2</v>
      </c>
      <c r="E13" s="124">
        <v>4.2000000000000003E-2</v>
      </c>
      <c r="F13" s="124">
        <v>4.2000000000000003E-2</v>
      </c>
      <c r="G13" s="124">
        <v>0.04</v>
      </c>
      <c r="H13" s="124">
        <v>4.2000000000000003E-2</v>
      </c>
      <c r="I13" s="124">
        <v>3.7999999999999999E-2</v>
      </c>
      <c r="J13" s="124">
        <v>3.3000000000000002E-2</v>
      </c>
      <c r="K13" s="124">
        <v>3.4000000000000002E-2</v>
      </c>
      <c r="L13" s="124">
        <v>3.4000000000000002E-2</v>
      </c>
      <c r="M13" s="124">
        <v>3.4000000000000002E-2</v>
      </c>
      <c r="N13" s="124">
        <v>3.2000000000000001E-2</v>
      </c>
      <c r="O13" s="124">
        <v>3.1E-2</v>
      </c>
      <c r="P13" s="124">
        <v>3.3000000000000002E-2</v>
      </c>
      <c r="Q13" s="124">
        <v>3.3000000000000002E-2</v>
      </c>
      <c r="R13" s="124">
        <v>3.3000000000000002E-2</v>
      </c>
      <c r="S13" s="124">
        <v>3.2000000000000001E-2</v>
      </c>
      <c r="T13" s="124">
        <v>3.1E-2</v>
      </c>
      <c r="U13" s="124">
        <v>0.03</v>
      </c>
      <c r="V13" s="124">
        <v>0.03</v>
      </c>
      <c r="W13" s="124">
        <v>0.03</v>
      </c>
      <c r="X13" s="124">
        <v>0.03</v>
      </c>
      <c r="Y13" s="124">
        <v>0.03</v>
      </c>
      <c r="Z13" s="124">
        <v>0.03</v>
      </c>
      <c r="AA13" s="124">
        <v>0.03</v>
      </c>
      <c r="AB13" s="125"/>
      <c r="AC13" s="126"/>
      <c r="AD13" s="126"/>
    </row>
    <row r="15" spans="1:30" x14ac:dyDescent="0.2">
      <c r="A15" s="94" t="s">
        <v>109</v>
      </c>
      <c r="B15" s="95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spans="1:30" s="92" customFormat="1" x14ac:dyDescent="0.2">
      <c r="A16" s="154" t="s">
        <v>94</v>
      </c>
      <c r="B16" s="155"/>
      <c r="C16" s="124">
        <v>5.5E-2</v>
      </c>
      <c r="D16" s="124">
        <v>5.9000000000000004E-2</v>
      </c>
      <c r="E16" s="124">
        <v>0.09</v>
      </c>
      <c r="F16" s="124">
        <v>6.8000000000000005E-2</v>
      </c>
      <c r="G16" s="124">
        <v>5.2999999999999999E-2</v>
      </c>
      <c r="H16" s="124">
        <v>4.2000000000000003E-2</v>
      </c>
      <c r="I16" s="124">
        <v>3.7999999999999999E-2</v>
      </c>
      <c r="J16" s="124">
        <v>3.3000000000000002E-2</v>
      </c>
      <c r="K16" s="124">
        <v>3.4000000000000002E-2</v>
      </c>
      <c r="L16" s="124">
        <v>3.4000000000000002E-2</v>
      </c>
      <c r="M16" s="124">
        <v>3.4000000000000002E-2</v>
      </c>
      <c r="N16" s="124">
        <v>3.2000000000000001E-2</v>
      </c>
      <c r="O16" s="124">
        <v>3.1E-2</v>
      </c>
      <c r="P16" s="124">
        <v>3.3000000000000002E-2</v>
      </c>
      <c r="Q16" s="124">
        <v>3.3000000000000002E-2</v>
      </c>
      <c r="R16" s="124">
        <v>3.3000000000000002E-2</v>
      </c>
      <c r="S16" s="124">
        <v>3.2000000000000001E-2</v>
      </c>
      <c r="T16" s="124">
        <v>3.1E-2</v>
      </c>
      <c r="U16" s="124">
        <v>0.03</v>
      </c>
      <c r="V16" s="124">
        <v>0.03</v>
      </c>
      <c r="W16" s="124">
        <v>0.03</v>
      </c>
      <c r="X16" s="124">
        <v>0.03</v>
      </c>
      <c r="Y16" s="124">
        <v>0.03</v>
      </c>
      <c r="Z16" s="124">
        <v>0.03</v>
      </c>
      <c r="AA16" s="124">
        <v>0.03</v>
      </c>
      <c r="AC16" s="109"/>
      <c r="AD16" s="109"/>
    </row>
    <row r="17" spans="1:30" s="92" customFormat="1" x14ac:dyDescent="0.2">
      <c r="A17" s="154" t="s">
        <v>110</v>
      </c>
      <c r="B17" s="155"/>
      <c r="C17" s="124">
        <v>5.5E-2</v>
      </c>
      <c r="D17" s="124">
        <v>5.9000000000000004E-2</v>
      </c>
      <c r="E17" s="124">
        <v>0.09</v>
      </c>
      <c r="F17" s="124">
        <v>6.8000000000000005E-2</v>
      </c>
      <c r="G17" s="124">
        <v>5.2999999999999999E-2</v>
      </c>
      <c r="H17" s="124">
        <v>4.2000000000000003E-2</v>
      </c>
      <c r="I17" s="124">
        <v>3.7999999999999999E-2</v>
      </c>
      <c r="J17" s="124">
        <v>3.3000000000000002E-2</v>
      </c>
      <c r="K17" s="124">
        <v>3.4000000000000002E-2</v>
      </c>
      <c r="L17" s="124">
        <v>3.4000000000000002E-2</v>
      </c>
      <c r="M17" s="124">
        <v>3.4000000000000002E-2</v>
      </c>
      <c r="N17" s="124">
        <v>3.2000000000000001E-2</v>
      </c>
      <c r="O17" s="124">
        <v>3.1E-2</v>
      </c>
      <c r="P17" s="124">
        <v>3.3000000000000002E-2</v>
      </c>
      <c r="Q17" s="124">
        <v>3.3000000000000002E-2</v>
      </c>
      <c r="R17" s="124">
        <v>3.3000000000000002E-2</v>
      </c>
      <c r="S17" s="124">
        <v>3.2000000000000001E-2</v>
      </c>
      <c r="T17" s="124">
        <v>3.1E-2</v>
      </c>
      <c r="U17" s="124">
        <v>0.03</v>
      </c>
      <c r="V17" s="124">
        <v>0.03</v>
      </c>
      <c r="W17" s="124">
        <v>0.03</v>
      </c>
      <c r="X17" s="124">
        <v>0.03</v>
      </c>
      <c r="Y17" s="124">
        <v>0.03</v>
      </c>
      <c r="Z17" s="124">
        <v>0.03</v>
      </c>
      <c r="AA17" s="124">
        <v>0.03</v>
      </c>
      <c r="AB17" s="109"/>
      <c r="AC17" s="109"/>
      <c r="AD17" s="109"/>
    </row>
    <row r="18" spans="1:30" s="92" customFormat="1" x14ac:dyDescent="0.2">
      <c r="A18" s="154" t="s">
        <v>111</v>
      </c>
      <c r="B18" s="155"/>
      <c r="C18" s="127">
        <v>1.8000000000000002E-2</v>
      </c>
      <c r="D18" s="127">
        <v>2.5000000000000001E-2</v>
      </c>
      <c r="E18" s="127">
        <v>2.4E-2</v>
      </c>
      <c r="F18" s="127">
        <v>0.02</v>
      </c>
      <c r="G18" s="127">
        <v>2.2000000000000002E-2</v>
      </c>
      <c r="H18" s="127">
        <v>2.7000000000000003E-2</v>
      </c>
      <c r="I18" s="127">
        <v>2.6000000000000002E-2</v>
      </c>
      <c r="J18" s="127">
        <v>2.5000000000000001E-2</v>
      </c>
      <c r="K18" s="127">
        <v>2.7000000000000003E-2</v>
      </c>
      <c r="L18" s="127">
        <v>2.7999999999999997E-2</v>
      </c>
      <c r="M18" s="127">
        <v>2.8999999999999998E-2</v>
      </c>
      <c r="N18" s="127">
        <v>2.8999999999999998E-2</v>
      </c>
      <c r="O18" s="127">
        <v>2.8999999999999998E-2</v>
      </c>
      <c r="P18" s="127">
        <v>3.2000000000000001E-2</v>
      </c>
      <c r="Q18" s="127">
        <v>3.3000000000000002E-2</v>
      </c>
      <c r="R18" s="127">
        <v>3.4000000000000002E-2</v>
      </c>
      <c r="S18" s="127">
        <v>3.5000000000000003E-2</v>
      </c>
      <c r="T18" s="127">
        <v>3.5000000000000003E-2</v>
      </c>
      <c r="U18" s="127">
        <v>3.3000000000000002E-2</v>
      </c>
      <c r="V18" s="127">
        <v>3.3000000000000002E-2</v>
      </c>
      <c r="W18" s="127">
        <v>3.2000000000000001E-2</v>
      </c>
      <c r="X18" s="127">
        <v>0.03</v>
      </c>
      <c r="Y18" s="127">
        <v>2.8999999999999998E-2</v>
      </c>
      <c r="Z18" s="127">
        <v>2.7999999999999997E-2</v>
      </c>
      <c r="AA18" s="127">
        <v>2.7000000000000003E-2</v>
      </c>
      <c r="AB18" s="109"/>
      <c r="AC18" s="109"/>
      <c r="AD18" s="109"/>
    </row>
    <row r="19" spans="1:30" x14ac:dyDescent="0.2">
      <c r="A19" s="154" t="s">
        <v>112</v>
      </c>
      <c r="B19" s="155"/>
      <c r="C19" s="127">
        <v>6.4000000000000001E-2</v>
      </c>
      <c r="D19" s="127">
        <v>-8.0000000000000002E-3</v>
      </c>
      <c r="E19" s="127">
        <v>1.1000000000000001E-2</v>
      </c>
      <c r="F19" s="127">
        <v>1.3000000000000001E-2</v>
      </c>
      <c r="G19" s="127">
        <v>1.3999999999999999E-2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</row>
    <row r="20" spans="1:30" s="92" customFormat="1" x14ac:dyDescent="0.2">
      <c r="A20" s="154" t="s">
        <v>113</v>
      </c>
      <c r="B20" s="155"/>
      <c r="C20" s="127">
        <v>2.8999999999999998E-2</v>
      </c>
      <c r="D20" s="127">
        <v>1.7000000000000001E-2</v>
      </c>
      <c r="E20" s="127">
        <v>1.8000000000000002E-2</v>
      </c>
      <c r="F20" s="127">
        <v>0.02</v>
      </c>
      <c r="G20" s="127">
        <v>1.9E-2</v>
      </c>
      <c r="H20" s="127">
        <v>2.1000000000000001E-2</v>
      </c>
      <c r="I20" s="127">
        <v>0.02</v>
      </c>
      <c r="J20" s="127">
        <v>0.02</v>
      </c>
      <c r="K20" s="127">
        <v>2.1000000000000001E-2</v>
      </c>
      <c r="L20" s="127">
        <v>2.1000000000000001E-2</v>
      </c>
      <c r="M20" s="127">
        <v>2.1000000000000001E-2</v>
      </c>
      <c r="N20" s="127">
        <v>0.02</v>
      </c>
      <c r="O20" s="127">
        <v>1.9E-2</v>
      </c>
      <c r="P20" s="127">
        <v>2.1000000000000001E-2</v>
      </c>
      <c r="Q20" s="127">
        <v>2.1000000000000001E-2</v>
      </c>
      <c r="R20" s="127">
        <v>2.1000000000000001E-2</v>
      </c>
      <c r="S20" s="127">
        <v>2.1000000000000001E-2</v>
      </c>
      <c r="T20" s="127">
        <v>0.02</v>
      </c>
      <c r="U20" s="127">
        <v>1.9E-2</v>
      </c>
      <c r="V20" s="127">
        <v>0.02</v>
      </c>
      <c r="W20" s="127">
        <v>0.02</v>
      </c>
      <c r="X20" s="127">
        <v>1.9E-2</v>
      </c>
      <c r="Y20" s="127">
        <v>1.9E-2</v>
      </c>
      <c r="Z20" s="127">
        <v>1.9E-2</v>
      </c>
      <c r="AA20" s="127">
        <v>1.9E-2</v>
      </c>
      <c r="AB20" s="109"/>
      <c r="AC20" s="109"/>
      <c r="AD20" s="109"/>
    </row>
    <row r="21" spans="1:30" x14ac:dyDescent="0.2">
      <c r="A21" s="93"/>
      <c r="B21" s="128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</row>
    <row r="22" spans="1:30" x14ac:dyDescent="0.2">
      <c r="A22" s="94" t="s">
        <v>114</v>
      </c>
      <c r="B22" s="95"/>
      <c r="C22" s="118"/>
      <c r="D22" s="118"/>
      <c r="E22" s="118"/>
      <c r="F22" s="118"/>
      <c r="G22" s="118"/>
      <c r="H22" s="118"/>
      <c r="I22" s="118"/>
      <c r="J22" s="96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</row>
    <row r="23" spans="1:30" x14ac:dyDescent="0.2">
      <c r="A23" s="113" t="s">
        <v>115</v>
      </c>
      <c r="B23" s="131" t="s">
        <v>116</v>
      </c>
      <c r="C23" s="132">
        <v>480</v>
      </c>
      <c r="D23" s="132">
        <v>476.2</v>
      </c>
      <c r="E23" s="132">
        <v>482.6</v>
      </c>
      <c r="F23" s="132">
        <v>481</v>
      </c>
      <c r="G23" s="132">
        <v>479.4</v>
      </c>
      <c r="H23" s="132">
        <v>486.4</v>
      </c>
      <c r="I23" s="132">
        <v>491.7</v>
      </c>
      <c r="J23" s="132">
        <v>495.5</v>
      </c>
      <c r="K23" s="132">
        <v>499.7</v>
      </c>
      <c r="L23" s="132">
        <v>504.3</v>
      </c>
      <c r="M23" s="132">
        <v>509.3</v>
      </c>
      <c r="N23" s="132">
        <v>514.6</v>
      </c>
      <c r="O23" s="132">
        <v>520.4</v>
      </c>
      <c r="P23" s="132">
        <v>526.79999999999995</v>
      </c>
      <c r="Q23" s="132">
        <v>533.70000000000005</v>
      </c>
      <c r="R23" s="132">
        <v>541</v>
      </c>
      <c r="S23" s="132">
        <v>548.70000000000005</v>
      </c>
      <c r="T23" s="132">
        <v>556.6</v>
      </c>
      <c r="U23" s="132">
        <v>564.70000000000005</v>
      </c>
      <c r="V23" s="132">
        <v>572.79999999999995</v>
      </c>
      <c r="W23" s="132">
        <v>580.4</v>
      </c>
      <c r="X23" s="132">
        <v>587.20000000000005</v>
      </c>
      <c r="Y23" s="132">
        <v>592.70000000000005</v>
      </c>
      <c r="Z23" s="132">
        <v>596.29999999999995</v>
      </c>
      <c r="AA23" s="132">
        <v>597.5</v>
      </c>
    </row>
    <row r="24" spans="1:30" x14ac:dyDescent="0.2">
      <c r="A24" s="113" t="s">
        <v>117</v>
      </c>
      <c r="B24" s="131" t="s">
        <v>118</v>
      </c>
      <c r="C24" s="132">
        <v>528</v>
      </c>
      <c r="D24" s="132">
        <v>533.34400000000005</v>
      </c>
      <c r="E24" s="132">
        <v>550.16399999999999</v>
      </c>
      <c r="F24" s="132">
        <v>553.15</v>
      </c>
      <c r="G24" s="132">
        <v>560.89799999999991</v>
      </c>
      <c r="H24" s="132">
        <v>559.3599999999999</v>
      </c>
      <c r="I24" s="132">
        <v>565.45499999999993</v>
      </c>
      <c r="J24" s="132">
        <v>569.82499999999993</v>
      </c>
      <c r="K24" s="132">
        <v>574.65499999999997</v>
      </c>
      <c r="L24" s="132">
        <v>579.94499999999994</v>
      </c>
      <c r="M24" s="132">
        <v>585.69499999999994</v>
      </c>
      <c r="N24" s="132">
        <v>591.79</v>
      </c>
      <c r="O24" s="132">
        <v>598.45999999999992</v>
      </c>
      <c r="P24" s="132">
        <v>605.81999999999994</v>
      </c>
      <c r="Q24" s="132">
        <v>613.755</v>
      </c>
      <c r="R24" s="132">
        <v>622.15</v>
      </c>
      <c r="S24" s="132">
        <v>631.005</v>
      </c>
      <c r="T24" s="132">
        <v>640.09</v>
      </c>
      <c r="U24" s="132">
        <v>649.40499999999997</v>
      </c>
      <c r="V24" s="132">
        <v>658.71999999999991</v>
      </c>
      <c r="W24" s="132">
        <v>667.45999999999992</v>
      </c>
      <c r="X24" s="132">
        <v>675.28</v>
      </c>
      <c r="Y24" s="132">
        <v>681.60500000000002</v>
      </c>
      <c r="Z24" s="132">
        <v>685.74499999999989</v>
      </c>
      <c r="AA24" s="132">
        <v>687.125</v>
      </c>
    </row>
    <row r="25" spans="1:30" x14ac:dyDescent="0.2">
      <c r="AB25" s="91"/>
      <c r="AC25" s="91"/>
      <c r="AD25" s="91"/>
    </row>
    <row r="26" spans="1:30" x14ac:dyDescent="0.2">
      <c r="A26" s="94" t="s">
        <v>119</v>
      </c>
      <c r="B26" s="95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</row>
    <row r="27" spans="1:30" x14ac:dyDescent="0.2">
      <c r="A27" s="134" t="s">
        <v>97</v>
      </c>
      <c r="B27" s="124"/>
      <c r="C27" s="124">
        <v>0.2</v>
      </c>
      <c r="D27" s="124">
        <v>0.2</v>
      </c>
      <c r="E27" s="124">
        <v>0.2</v>
      </c>
      <c r="F27" s="124">
        <v>0.2</v>
      </c>
      <c r="G27" s="124">
        <v>0.2</v>
      </c>
      <c r="H27" s="124">
        <v>0.2</v>
      </c>
      <c r="I27" s="124">
        <v>0.2</v>
      </c>
      <c r="J27" s="124">
        <v>0.2</v>
      </c>
      <c r="K27" s="124">
        <v>0.2</v>
      </c>
      <c r="L27" s="124">
        <v>0.2</v>
      </c>
      <c r="M27" s="124">
        <v>0.2</v>
      </c>
      <c r="N27" s="124">
        <v>0.2</v>
      </c>
      <c r="O27" s="124">
        <v>0.2</v>
      </c>
      <c r="P27" s="124">
        <v>0.2</v>
      </c>
      <c r="Q27" s="124">
        <v>0.2</v>
      </c>
      <c r="R27" s="124">
        <v>0.2</v>
      </c>
      <c r="S27" s="124">
        <v>0.2</v>
      </c>
      <c r="T27" s="124">
        <v>0.2</v>
      </c>
      <c r="U27" s="124">
        <v>0.2</v>
      </c>
      <c r="V27" s="124">
        <v>0.2</v>
      </c>
      <c r="W27" s="124">
        <v>0.2</v>
      </c>
      <c r="X27" s="124">
        <v>0.2</v>
      </c>
      <c r="Y27" s="124">
        <v>0.2</v>
      </c>
      <c r="Z27" s="124">
        <v>0.2</v>
      </c>
      <c r="AA27" s="124">
        <v>0.2</v>
      </c>
    </row>
    <row r="28" spans="1:30" x14ac:dyDescent="0.2">
      <c r="A28" s="134" t="s">
        <v>120</v>
      </c>
      <c r="B28" s="124"/>
      <c r="C28" s="124">
        <v>0.12</v>
      </c>
      <c r="D28" s="124">
        <v>0.12</v>
      </c>
      <c r="E28" s="124">
        <v>0.12</v>
      </c>
      <c r="F28" s="124">
        <v>0.12</v>
      </c>
      <c r="G28" s="124">
        <v>0.12</v>
      </c>
      <c r="H28" s="124">
        <v>0.12</v>
      </c>
      <c r="I28" s="124">
        <v>0.12</v>
      </c>
      <c r="J28" s="124">
        <v>0.12</v>
      </c>
      <c r="K28" s="124">
        <v>0.12</v>
      </c>
      <c r="L28" s="124">
        <v>0.12</v>
      </c>
      <c r="M28" s="124">
        <v>0.12</v>
      </c>
      <c r="N28" s="124">
        <v>0.12</v>
      </c>
      <c r="O28" s="124">
        <v>0.12</v>
      </c>
      <c r="P28" s="124">
        <v>0.12</v>
      </c>
      <c r="Q28" s="124">
        <v>0.12</v>
      </c>
      <c r="R28" s="124">
        <v>0.12</v>
      </c>
      <c r="S28" s="124">
        <v>0.12</v>
      </c>
      <c r="T28" s="124">
        <v>0.12</v>
      </c>
      <c r="U28" s="124">
        <v>0.12</v>
      </c>
      <c r="V28" s="124">
        <v>0.12</v>
      </c>
      <c r="W28" s="124">
        <v>0.12</v>
      </c>
      <c r="X28" s="124">
        <v>0.12</v>
      </c>
      <c r="Y28" s="124">
        <v>0.12</v>
      </c>
      <c r="Z28" s="124">
        <v>0.12</v>
      </c>
      <c r="AA28" s="124">
        <v>0.12</v>
      </c>
    </row>
    <row r="29" spans="1:30" x14ac:dyDescent="0.2">
      <c r="A29" s="134" t="s">
        <v>121</v>
      </c>
      <c r="B29" s="124"/>
      <c r="C29" s="124">
        <v>9.5000000000000001E-2</v>
      </c>
      <c r="D29" s="124">
        <v>9.5000000000000001E-2</v>
      </c>
      <c r="E29" s="124">
        <v>9.5000000000000001E-2</v>
      </c>
      <c r="F29" s="124">
        <v>9.5000000000000001E-2</v>
      </c>
      <c r="G29" s="124">
        <v>9.5000000000000001E-2</v>
      </c>
      <c r="H29" s="124">
        <v>9.5000000000000001E-2</v>
      </c>
      <c r="I29" s="124">
        <v>9.5000000000000001E-2</v>
      </c>
      <c r="J29" s="124">
        <v>9.5000000000000001E-2</v>
      </c>
      <c r="K29" s="124">
        <v>9.5000000000000001E-2</v>
      </c>
      <c r="L29" s="124">
        <v>9.5000000000000001E-2</v>
      </c>
      <c r="M29" s="124">
        <v>9.5000000000000001E-2</v>
      </c>
      <c r="N29" s="124">
        <v>9.5000000000000001E-2</v>
      </c>
      <c r="O29" s="124">
        <v>9.5000000000000001E-2</v>
      </c>
      <c r="P29" s="124">
        <v>9.5000000000000001E-2</v>
      </c>
      <c r="Q29" s="124">
        <v>9.5000000000000001E-2</v>
      </c>
      <c r="R29" s="124">
        <v>9.5000000000000001E-2</v>
      </c>
      <c r="S29" s="124">
        <v>9.5000000000000001E-2</v>
      </c>
      <c r="T29" s="124">
        <v>9.5000000000000001E-2</v>
      </c>
      <c r="U29" s="124">
        <v>9.5000000000000001E-2</v>
      </c>
      <c r="V29" s="124">
        <v>9.5000000000000001E-2</v>
      </c>
      <c r="W29" s="124">
        <v>9.5000000000000001E-2</v>
      </c>
      <c r="X29" s="124">
        <v>9.5000000000000001E-2</v>
      </c>
      <c r="Y29" s="124">
        <v>9.5000000000000001E-2</v>
      </c>
      <c r="Z29" s="124">
        <v>9.5000000000000001E-2</v>
      </c>
      <c r="AA29" s="124">
        <v>9.5000000000000001E-2</v>
      </c>
    </row>
    <row r="30" spans="1:30" x14ac:dyDescent="0.2">
      <c r="A30" s="134" t="s">
        <v>96</v>
      </c>
      <c r="B30" s="124"/>
      <c r="C30" s="124">
        <v>1.4999999999999999E-2</v>
      </c>
      <c r="D30" s="124">
        <v>1.4999999999999999E-2</v>
      </c>
      <c r="E30" s="124">
        <v>1.4999999999999999E-2</v>
      </c>
      <c r="F30" s="124">
        <v>1.4999999999999999E-2</v>
      </c>
      <c r="G30" s="124">
        <v>1.4999999999999999E-2</v>
      </c>
      <c r="H30" s="124">
        <v>1.4999999999999999E-2</v>
      </c>
      <c r="I30" s="124">
        <v>1.4999999999999999E-2</v>
      </c>
      <c r="J30" s="124">
        <v>1.4999999999999999E-2</v>
      </c>
      <c r="K30" s="124">
        <v>1.4999999999999999E-2</v>
      </c>
      <c r="L30" s="124">
        <v>1.4999999999999999E-2</v>
      </c>
      <c r="M30" s="124">
        <v>1.4999999999999999E-2</v>
      </c>
      <c r="N30" s="124">
        <v>1.4999999999999999E-2</v>
      </c>
      <c r="O30" s="124">
        <v>1.4999999999999999E-2</v>
      </c>
      <c r="P30" s="124">
        <v>1.4999999999999999E-2</v>
      </c>
      <c r="Q30" s="124">
        <v>1.4999999999999999E-2</v>
      </c>
      <c r="R30" s="124">
        <v>1.4999999999999999E-2</v>
      </c>
      <c r="S30" s="124">
        <v>1.4999999999999999E-2</v>
      </c>
      <c r="T30" s="124">
        <v>1.4999999999999999E-2</v>
      </c>
      <c r="U30" s="124">
        <v>1.4999999999999999E-2</v>
      </c>
      <c r="V30" s="124">
        <v>1.4999999999999999E-2</v>
      </c>
      <c r="W30" s="124">
        <v>1.4999999999999999E-2</v>
      </c>
      <c r="X30" s="124">
        <v>1.4999999999999999E-2</v>
      </c>
      <c r="Y30" s="124">
        <v>1.4999999999999999E-2</v>
      </c>
      <c r="Z30" s="124">
        <v>1.4999999999999999E-2</v>
      </c>
      <c r="AA30" s="124">
        <v>1.4999999999999999E-2</v>
      </c>
    </row>
    <row r="32" spans="1:30" x14ac:dyDescent="0.2">
      <c r="A32" s="94" t="s">
        <v>95</v>
      </c>
      <c r="B32" s="95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r="33" spans="1:31" x14ac:dyDescent="0.2">
      <c r="A33" s="134" t="s">
        <v>100</v>
      </c>
      <c r="B33" s="124"/>
      <c r="C33" s="135">
        <v>8.5500000000000007E-2</v>
      </c>
      <c r="D33" s="124">
        <v>8.5500000000000007E-2</v>
      </c>
      <c r="E33" s="124">
        <v>8.5500000000000007E-2</v>
      </c>
      <c r="F33" s="124">
        <v>8.5500000000000007E-2</v>
      </c>
      <c r="G33" s="124">
        <v>8.5500000000000007E-2</v>
      </c>
      <c r="H33" s="124">
        <v>8.5500000000000007E-2</v>
      </c>
      <c r="I33" s="124">
        <v>8.5500000000000007E-2</v>
      </c>
      <c r="J33" s="124">
        <v>8.5500000000000007E-2</v>
      </c>
      <c r="K33" s="124">
        <v>8.5500000000000007E-2</v>
      </c>
      <c r="L33" s="124">
        <v>8.5500000000000007E-2</v>
      </c>
      <c r="M33" s="124">
        <v>8.5500000000000007E-2</v>
      </c>
      <c r="N33" s="124">
        <v>8.5500000000000007E-2</v>
      </c>
      <c r="O33" s="124">
        <v>8.5500000000000007E-2</v>
      </c>
      <c r="P33" s="124">
        <v>8.5500000000000007E-2</v>
      </c>
      <c r="Q33" s="124">
        <v>8.5500000000000007E-2</v>
      </c>
      <c r="R33" s="124">
        <v>8.5500000000000007E-2</v>
      </c>
      <c r="S33" s="124">
        <v>8.5500000000000007E-2</v>
      </c>
      <c r="T33" s="124">
        <v>8.5500000000000007E-2</v>
      </c>
      <c r="U33" s="124">
        <v>8.5500000000000007E-2</v>
      </c>
      <c r="V33" s="124">
        <v>8.5500000000000007E-2</v>
      </c>
      <c r="W33" s="124">
        <v>8.5500000000000007E-2</v>
      </c>
      <c r="X33" s="124">
        <v>8.5500000000000007E-2</v>
      </c>
      <c r="Y33" s="124">
        <v>8.5500000000000007E-2</v>
      </c>
      <c r="Z33" s="124">
        <v>8.5500000000000007E-2</v>
      </c>
      <c r="AA33" s="124">
        <v>8.5500000000000007E-2</v>
      </c>
    </row>
    <row r="34" spans="1:31" x14ac:dyDescent="0.2">
      <c r="A34" s="134" t="s">
        <v>102</v>
      </c>
      <c r="B34" s="124"/>
      <c r="C34" s="124">
        <v>7.4999999999999997E-2</v>
      </c>
      <c r="D34" s="124">
        <v>7.4999999999999997E-2</v>
      </c>
      <c r="E34" s="124">
        <v>7.4999999999999997E-2</v>
      </c>
      <c r="F34" s="124">
        <v>7.4999999999999997E-2</v>
      </c>
      <c r="G34" s="124">
        <v>7.4999999999999997E-2</v>
      </c>
      <c r="H34" s="124">
        <v>7.4999999999999997E-2</v>
      </c>
      <c r="I34" s="124">
        <v>7.4999999999999997E-2</v>
      </c>
      <c r="J34" s="124">
        <v>7.4999999999999997E-2</v>
      </c>
      <c r="K34" s="124">
        <v>7.4999999999999997E-2</v>
      </c>
      <c r="L34" s="124">
        <v>7.4999999999999997E-2</v>
      </c>
      <c r="M34" s="124">
        <v>7.4999999999999997E-2</v>
      </c>
      <c r="N34" s="124">
        <v>7.4999999999999997E-2</v>
      </c>
      <c r="O34" s="124">
        <v>7.4999999999999997E-2</v>
      </c>
      <c r="P34" s="124">
        <v>7.4999999999999997E-2</v>
      </c>
      <c r="Q34" s="124">
        <v>7.4999999999999997E-2</v>
      </c>
      <c r="R34" s="124">
        <v>7.4999999999999997E-2</v>
      </c>
      <c r="S34" s="124">
        <v>7.4999999999999997E-2</v>
      </c>
      <c r="T34" s="124">
        <v>7.4999999999999997E-2</v>
      </c>
      <c r="U34" s="124">
        <v>7.4999999999999997E-2</v>
      </c>
      <c r="V34" s="124">
        <v>7.4999999999999997E-2</v>
      </c>
      <c r="W34" s="124">
        <v>7.4999999999999997E-2</v>
      </c>
      <c r="X34" s="124">
        <v>7.4999999999999997E-2</v>
      </c>
      <c r="Y34" s="124">
        <v>7.4999999999999997E-2</v>
      </c>
      <c r="Z34" s="124">
        <v>7.4999999999999997E-2</v>
      </c>
      <c r="AA34" s="124">
        <v>7.4999999999999997E-2</v>
      </c>
    </row>
    <row r="35" spans="1:31" x14ac:dyDescent="0.2">
      <c r="A35" s="134" t="s">
        <v>103</v>
      </c>
      <c r="B35" s="124"/>
      <c r="C35" s="124">
        <v>7.4999999999999997E-2</v>
      </c>
      <c r="D35" s="124">
        <v>7.4999999999999997E-2</v>
      </c>
      <c r="E35" s="124">
        <v>7.4999999999999997E-2</v>
      </c>
      <c r="F35" s="124">
        <v>7.4999999999999997E-2</v>
      </c>
      <c r="G35" s="124">
        <v>7.4999999999999997E-2</v>
      </c>
      <c r="H35" s="124">
        <v>7.4999999999999997E-2</v>
      </c>
      <c r="I35" s="124">
        <v>7.4999999999999997E-2</v>
      </c>
      <c r="J35" s="124">
        <v>7.4999999999999997E-2</v>
      </c>
      <c r="K35" s="124">
        <v>7.4999999999999997E-2</v>
      </c>
      <c r="L35" s="124">
        <v>7.4999999999999997E-2</v>
      </c>
      <c r="M35" s="124">
        <v>7.4999999999999997E-2</v>
      </c>
      <c r="N35" s="124">
        <v>7.4999999999999997E-2</v>
      </c>
      <c r="O35" s="124">
        <v>7.4999999999999997E-2</v>
      </c>
      <c r="P35" s="124">
        <v>7.4999999999999997E-2</v>
      </c>
      <c r="Q35" s="124">
        <v>7.4999999999999997E-2</v>
      </c>
      <c r="R35" s="124">
        <v>7.4999999999999997E-2</v>
      </c>
      <c r="S35" s="124">
        <v>7.4999999999999997E-2</v>
      </c>
      <c r="T35" s="124">
        <v>7.4999999999999997E-2</v>
      </c>
      <c r="U35" s="124">
        <v>7.4999999999999997E-2</v>
      </c>
      <c r="V35" s="124">
        <v>7.4999999999999997E-2</v>
      </c>
      <c r="W35" s="124">
        <v>7.4999999999999997E-2</v>
      </c>
      <c r="X35" s="124">
        <v>7.4999999999999997E-2</v>
      </c>
      <c r="Y35" s="124">
        <v>7.4999999999999997E-2</v>
      </c>
      <c r="Z35" s="124">
        <v>7.4999999999999997E-2</v>
      </c>
      <c r="AA35" s="124">
        <v>7.4999999999999997E-2</v>
      </c>
    </row>
    <row r="36" spans="1:31" x14ac:dyDescent="0.2">
      <c r="A36" s="134" t="s">
        <v>105</v>
      </c>
      <c r="B36" s="124"/>
      <c r="C36" s="124">
        <v>7.4999999999999997E-2</v>
      </c>
      <c r="D36" s="124">
        <v>7.4999999999999997E-2</v>
      </c>
      <c r="E36" s="124">
        <v>7.4999999999999997E-2</v>
      </c>
      <c r="F36" s="124">
        <v>7.4999999999999997E-2</v>
      </c>
      <c r="G36" s="124">
        <v>7.4999999999999997E-2</v>
      </c>
      <c r="H36" s="124">
        <v>7.4999999999999997E-2</v>
      </c>
      <c r="I36" s="124">
        <v>7.4999999999999997E-2</v>
      </c>
      <c r="J36" s="124">
        <v>7.4999999999999997E-2</v>
      </c>
      <c r="K36" s="124">
        <v>7.4999999999999997E-2</v>
      </c>
      <c r="L36" s="124">
        <v>7.4999999999999997E-2</v>
      </c>
      <c r="M36" s="124">
        <v>7.4999999999999997E-2</v>
      </c>
      <c r="N36" s="124">
        <v>7.4999999999999997E-2</v>
      </c>
      <c r="O36" s="124">
        <v>7.4999999999999997E-2</v>
      </c>
      <c r="P36" s="124">
        <v>7.4999999999999997E-2</v>
      </c>
      <c r="Q36" s="124">
        <v>7.4999999999999997E-2</v>
      </c>
      <c r="R36" s="124">
        <v>7.4999999999999997E-2</v>
      </c>
      <c r="S36" s="124">
        <v>7.4999999999999997E-2</v>
      </c>
      <c r="T36" s="124">
        <v>7.4999999999999997E-2</v>
      </c>
      <c r="U36" s="124">
        <v>7.4999999999999997E-2</v>
      </c>
      <c r="V36" s="124">
        <v>7.4999999999999997E-2</v>
      </c>
      <c r="W36" s="124">
        <v>7.4999999999999997E-2</v>
      </c>
      <c r="X36" s="124">
        <v>7.4999999999999997E-2</v>
      </c>
      <c r="Y36" s="124">
        <v>7.4999999999999997E-2</v>
      </c>
      <c r="Z36" s="124">
        <v>7.4999999999999997E-2</v>
      </c>
      <c r="AA36" s="124">
        <v>7.4999999999999997E-2</v>
      </c>
    </row>
    <row r="37" spans="1:31" x14ac:dyDescent="0.2">
      <c r="A37" s="134" t="s">
        <v>106</v>
      </c>
      <c r="B37" s="124"/>
      <c r="C37" s="124">
        <v>0.104</v>
      </c>
      <c r="D37" s="124">
        <v>0.104</v>
      </c>
      <c r="E37" s="124">
        <v>0.104</v>
      </c>
      <c r="F37" s="124">
        <v>0.104</v>
      </c>
      <c r="G37" s="124">
        <v>0.104</v>
      </c>
      <c r="H37" s="124">
        <v>0.104</v>
      </c>
      <c r="I37" s="124">
        <v>0.104</v>
      </c>
      <c r="J37" s="124">
        <v>0.104</v>
      </c>
      <c r="K37" s="124">
        <v>0.104</v>
      </c>
      <c r="L37" s="124">
        <v>0.104</v>
      </c>
      <c r="M37" s="124">
        <v>0.104</v>
      </c>
      <c r="N37" s="124">
        <v>0.104</v>
      </c>
      <c r="O37" s="124">
        <v>0.104</v>
      </c>
      <c r="P37" s="124">
        <v>0.104</v>
      </c>
      <c r="Q37" s="124">
        <v>0.104</v>
      </c>
      <c r="R37" s="124">
        <v>0.104</v>
      </c>
      <c r="S37" s="124">
        <v>0.104</v>
      </c>
      <c r="T37" s="124">
        <v>0.104</v>
      </c>
      <c r="U37" s="124">
        <v>0.104</v>
      </c>
      <c r="V37" s="124">
        <v>0.104</v>
      </c>
      <c r="W37" s="124">
        <v>0.104</v>
      </c>
      <c r="X37" s="124">
        <v>0.104</v>
      </c>
      <c r="Y37" s="124">
        <v>0.104</v>
      </c>
      <c r="Z37" s="124">
        <v>0.104</v>
      </c>
      <c r="AA37" s="124">
        <v>0.104</v>
      </c>
    </row>
    <row r="38" spans="1:31" x14ac:dyDescent="0.2">
      <c r="A38" s="134" t="s">
        <v>122</v>
      </c>
      <c r="B38" s="124"/>
      <c r="C38" s="124">
        <v>7.0000000000000007E-2</v>
      </c>
      <c r="D38" s="124">
        <v>7.0000000000000007E-2</v>
      </c>
      <c r="E38" s="124">
        <v>7.0000000000000007E-2</v>
      </c>
      <c r="F38" s="124">
        <v>7.0000000000000007E-2</v>
      </c>
      <c r="G38" s="124">
        <v>7.0000000000000007E-2</v>
      </c>
      <c r="H38" s="124">
        <v>7.0000000000000007E-2</v>
      </c>
      <c r="I38" s="124">
        <v>7.0000000000000007E-2</v>
      </c>
      <c r="J38" s="124">
        <v>7.0000000000000007E-2</v>
      </c>
      <c r="K38" s="124">
        <v>7.0000000000000007E-2</v>
      </c>
      <c r="L38" s="124">
        <v>7.0000000000000007E-2</v>
      </c>
      <c r="M38" s="124">
        <v>7.0000000000000007E-2</v>
      </c>
      <c r="N38" s="124">
        <v>7.0000000000000007E-2</v>
      </c>
      <c r="O38" s="124">
        <v>7.0000000000000007E-2</v>
      </c>
      <c r="P38" s="124">
        <v>7.0000000000000007E-2</v>
      </c>
      <c r="Q38" s="124">
        <v>7.0000000000000007E-2</v>
      </c>
      <c r="R38" s="124">
        <v>7.0000000000000007E-2</v>
      </c>
      <c r="S38" s="124">
        <v>7.0000000000000007E-2</v>
      </c>
      <c r="T38" s="124">
        <v>7.0000000000000007E-2</v>
      </c>
      <c r="U38" s="124">
        <v>7.0000000000000007E-2</v>
      </c>
      <c r="V38" s="124">
        <v>7.0000000000000007E-2</v>
      </c>
      <c r="W38" s="124">
        <v>7.0000000000000007E-2</v>
      </c>
      <c r="X38" s="124">
        <v>7.0000000000000007E-2</v>
      </c>
      <c r="Y38" s="124">
        <v>7.0000000000000007E-2</v>
      </c>
      <c r="Z38" s="124">
        <v>7.0000000000000007E-2</v>
      </c>
      <c r="AA38" s="124">
        <v>7.0000000000000007E-2</v>
      </c>
    </row>
    <row r="39" spans="1:31" x14ac:dyDescent="0.2">
      <c r="A39" s="134" t="s">
        <v>123</v>
      </c>
      <c r="B39" s="124"/>
      <c r="C39" s="124">
        <v>0</v>
      </c>
      <c r="D39" s="124">
        <v>0</v>
      </c>
      <c r="E39" s="124">
        <v>0</v>
      </c>
      <c r="F39" s="124">
        <v>0</v>
      </c>
      <c r="G39" s="124">
        <v>0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24">
        <v>0</v>
      </c>
      <c r="N39" s="124">
        <v>0</v>
      </c>
      <c r="O39" s="124">
        <v>0</v>
      </c>
      <c r="P39" s="124">
        <v>0</v>
      </c>
      <c r="Q39" s="124">
        <v>0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124">
        <v>0</v>
      </c>
      <c r="X39" s="124">
        <v>0</v>
      </c>
      <c r="Y39" s="124">
        <v>0</v>
      </c>
      <c r="Z39" s="124">
        <v>0</v>
      </c>
      <c r="AA39" s="124">
        <v>0</v>
      </c>
    </row>
    <row r="41" spans="1:31" x14ac:dyDescent="0.2">
      <c r="AB41" s="91"/>
      <c r="AE41" s="93"/>
    </row>
    <row r="42" spans="1:31" x14ac:dyDescent="0.2">
      <c r="AB42" s="91"/>
      <c r="AE42" s="93"/>
    </row>
    <row r="43" spans="1:31" x14ac:dyDescent="0.2">
      <c r="AB43" s="91"/>
      <c r="AE43" s="93"/>
    </row>
    <row r="44" spans="1:31" x14ac:dyDescent="0.2">
      <c r="AB44" s="91"/>
      <c r="AE44" s="93"/>
    </row>
    <row r="45" spans="1:31" x14ac:dyDescent="0.2">
      <c r="AB45" s="91"/>
      <c r="AE45" s="93"/>
    </row>
    <row r="46" spans="1:31" x14ac:dyDescent="0.2">
      <c r="AB46" s="91"/>
      <c r="AE46" s="93"/>
    </row>
    <row r="47" spans="1:31" x14ac:dyDescent="0.2">
      <c r="AB47" s="91"/>
      <c r="AE47" s="93"/>
    </row>
    <row r="48" spans="1:31" s="139" customFormat="1" ht="13.2" x14ac:dyDescent="0.25">
      <c r="A48" s="136" t="s">
        <v>100</v>
      </c>
      <c r="B48" s="137">
        <v>5.3404078259676302E-2</v>
      </c>
      <c r="C48" s="138">
        <f t="shared" ref="C48:AA48" si="0">C2-(C2*$B$48)</f>
        <v>7951.4057426187192</v>
      </c>
      <c r="D48" s="138">
        <f t="shared" si="0"/>
        <v>8614.0228878369453</v>
      </c>
      <c r="E48" s="138">
        <f t="shared" si="0"/>
        <v>8531.1957446846682</v>
      </c>
      <c r="F48" s="138">
        <f t="shared" si="0"/>
        <v>9120.4517059680184</v>
      </c>
      <c r="G48" s="138">
        <f t="shared" si="0"/>
        <v>10033.916770447431</v>
      </c>
      <c r="H48" s="138">
        <f t="shared" si="0"/>
        <v>8690.0609208947753</v>
      </c>
      <c r="I48" s="138">
        <f t="shared" si="0"/>
        <v>8854.572096457372</v>
      </c>
      <c r="J48" s="138">
        <f t="shared" si="0"/>
        <v>9025.4321709633587</v>
      </c>
      <c r="K48" s="138">
        <f t="shared" si="0"/>
        <v>9203.0159058087029</v>
      </c>
      <c r="L48" s="138">
        <f t="shared" si="0"/>
        <v>9387.7281494908148</v>
      </c>
      <c r="M48" s="138">
        <f t="shared" si="0"/>
        <v>9580.0069188177331</v>
      </c>
      <c r="N48" s="138">
        <f t="shared" si="0"/>
        <v>9780.3268666896929</v>
      </c>
      <c r="O48" s="138">
        <f t="shared" si="0"/>
        <v>9989.2031942446229</v>
      </c>
      <c r="P48" s="138">
        <f t="shared" si="0"/>
        <v>10207.196075248678</v>
      </c>
      <c r="Q48" s="138">
        <f t="shared" si="0"/>
        <v>10434.915672727979</v>
      </c>
      <c r="R48" s="138">
        <f t="shared" si="0"/>
        <v>10673.027842441235</v>
      </c>
      <c r="S48" s="138">
        <f t="shared" si="0"/>
        <v>10922.260635465276</v>
      </c>
      <c r="T48" s="138">
        <f t="shared" si="0"/>
        <v>11183.411733640958</v>
      </c>
      <c r="U48" s="138">
        <f t="shared" si="0"/>
        <v>11457.356977836775</v>
      </c>
      <c r="V48" s="138">
        <f t="shared" si="0"/>
        <v>11745.060181120711</v>
      </c>
      <c r="W48" s="138">
        <f t="shared" si="0"/>
        <v>12047.584458513214</v>
      </c>
      <c r="X48" s="138">
        <f t="shared" si="0"/>
        <v>12366.105353994903</v>
      </c>
      <c r="Y48" s="138">
        <f t="shared" si="0"/>
        <v>12701.926106419683</v>
      </c>
      <c r="Z48" s="138">
        <f t="shared" si="0"/>
        <v>13056.495472280332</v>
      </c>
      <c r="AA48" s="138">
        <f t="shared" si="0"/>
        <v>13431.428619288383</v>
      </c>
      <c r="AB48" s="138"/>
    </row>
    <row r="49" spans="1:31" s="139" customFormat="1" ht="13.2" x14ac:dyDescent="0.25">
      <c r="A49" s="136" t="s">
        <v>103</v>
      </c>
      <c r="B49" s="137">
        <v>8.0000000000000004E-4</v>
      </c>
      <c r="C49" s="138">
        <f t="shared" ref="C49:AA49" si="1">C4-(C4*$B$49)</f>
        <v>1798.56</v>
      </c>
      <c r="D49" s="138">
        <f t="shared" si="1"/>
        <v>1838.528</v>
      </c>
      <c r="E49" s="138">
        <f t="shared" si="1"/>
        <v>1758.5920000000001</v>
      </c>
      <c r="F49" s="138">
        <f t="shared" si="1"/>
        <v>1718.624</v>
      </c>
      <c r="G49" s="138">
        <f t="shared" si="1"/>
        <v>1686.15</v>
      </c>
      <c r="H49" s="138">
        <f t="shared" si="1"/>
        <v>1965.639344262295</v>
      </c>
      <c r="I49" s="138">
        <f t="shared" si="1"/>
        <v>2002.8507795100222</v>
      </c>
      <c r="J49" s="138">
        <f t="shared" si="1"/>
        <v>2041.4982973893302</v>
      </c>
      <c r="K49" s="138">
        <f t="shared" si="1"/>
        <v>2081.666666666667</v>
      </c>
      <c r="L49" s="138">
        <f t="shared" si="1"/>
        <v>2123.44746162928</v>
      </c>
      <c r="M49" s="138">
        <f t="shared" si="1"/>
        <v>2166.939759036145</v>
      </c>
      <c r="N49" s="138">
        <f t="shared" si="1"/>
        <v>2212.2509225092253</v>
      </c>
      <c r="O49" s="138">
        <f t="shared" si="1"/>
        <v>2259.497487437186</v>
      </c>
      <c r="P49" s="138">
        <f t="shared" si="1"/>
        <v>2308.8061617458279</v>
      </c>
      <c r="Q49" s="138">
        <f t="shared" si="1"/>
        <v>2360.3149606299216</v>
      </c>
      <c r="R49" s="138">
        <f t="shared" si="1"/>
        <v>2414.1744966442957</v>
      </c>
      <c r="S49" s="138">
        <f t="shared" si="1"/>
        <v>2470.5494505494512</v>
      </c>
      <c r="T49" s="138">
        <f t="shared" si="1"/>
        <v>2529.6202531645577</v>
      </c>
      <c r="U49" s="138">
        <f t="shared" si="1"/>
        <v>2591.5850144092224</v>
      </c>
      <c r="V49" s="138">
        <f t="shared" si="1"/>
        <v>2656.6617429837529</v>
      </c>
      <c r="W49" s="138">
        <f t="shared" si="1"/>
        <v>2725.0909090909099</v>
      </c>
      <c r="X49" s="138">
        <f t="shared" si="1"/>
        <v>2797.1384136858483</v>
      </c>
      <c r="Y49" s="138">
        <f t="shared" si="1"/>
        <v>2873.0990415335473</v>
      </c>
      <c r="Z49" s="138">
        <f t="shared" si="1"/>
        <v>2953.3004926108388</v>
      </c>
      <c r="AA49" s="138">
        <f t="shared" si="1"/>
        <v>3038.1081081081093</v>
      </c>
      <c r="AB49" s="138"/>
    </row>
    <row r="50" spans="1:31" s="139" customFormat="1" ht="13.2" x14ac:dyDescent="0.25">
      <c r="A50" s="140" t="s">
        <v>105</v>
      </c>
      <c r="B50" s="141">
        <v>0.25</v>
      </c>
      <c r="C50" s="142">
        <f t="shared" ref="C50:AA50" si="2">C5-$B$50</f>
        <v>19.75</v>
      </c>
      <c r="D50" s="142">
        <f t="shared" si="2"/>
        <v>22.95</v>
      </c>
      <c r="E50" s="142">
        <f t="shared" si="2"/>
        <v>22.773599999999998</v>
      </c>
      <c r="F50" s="142">
        <f t="shared" si="2"/>
        <v>23.776599999999998</v>
      </c>
      <c r="G50" s="142">
        <f t="shared" si="2"/>
        <v>24.75</v>
      </c>
      <c r="H50" s="142">
        <f t="shared" si="2"/>
        <v>24.886612021857921</v>
      </c>
      <c r="I50" s="142">
        <f t="shared" si="2"/>
        <v>25.362472160356347</v>
      </c>
      <c r="J50" s="142">
        <f t="shared" si="2"/>
        <v>25.856696935300793</v>
      </c>
      <c r="K50" s="142">
        <f t="shared" si="2"/>
        <v>26.37037037037037</v>
      </c>
      <c r="L50" s="142">
        <f t="shared" si="2"/>
        <v>26.904663518299884</v>
      </c>
      <c r="M50" s="142">
        <f t="shared" si="2"/>
        <v>27.460843373493976</v>
      </c>
      <c r="N50" s="142">
        <f t="shared" si="2"/>
        <v>28.040282902829031</v>
      </c>
      <c r="O50" s="142">
        <f t="shared" si="2"/>
        <v>28.644472361809047</v>
      </c>
      <c r="P50" s="142">
        <f t="shared" si="2"/>
        <v>29.275032092426191</v>
      </c>
      <c r="Q50" s="142">
        <f t="shared" si="2"/>
        <v>29.933727034120739</v>
      </c>
      <c r="R50" s="142">
        <f t="shared" si="2"/>
        <v>30.622483221476514</v>
      </c>
      <c r="S50" s="142">
        <f t="shared" si="2"/>
        <v>31.343406593406598</v>
      </c>
      <c r="T50" s="142">
        <f t="shared" si="2"/>
        <v>32.098804500703238</v>
      </c>
      <c r="U50" s="142">
        <f t="shared" si="2"/>
        <v>32.891210374639776</v>
      </c>
      <c r="V50" s="142">
        <f t="shared" si="2"/>
        <v>33.723412112259979</v>
      </c>
      <c r="W50" s="142">
        <f t="shared" si="2"/>
        <v>34.598484848484858</v>
      </c>
      <c r="X50" s="142">
        <f t="shared" si="2"/>
        <v>35.519828926905141</v>
      </c>
      <c r="Y50" s="142">
        <f t="shared" si="2"/>
        <v>36.491214057508003</v>
      </c>
      <c r="Z50" s="142">
        <f t="shared" si="2"/>
        <v>37.516830870279158</v>
      </c>
      <c r="AA50" s="142">
        <f t="shared" si="2"/>
        <v>38.601351351351369</v>
      </c>
      <c r="AB50" s="142"/>
    </row>
    <row r="51" spans="1:31" s="139" customFormat="1" ht="13.2" x14ac:dyDescent="0.25">
      <c r="A51" s="143"/>
      <c r="B51" s="143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</row>
    <row r="52" spans="1:31" s="139" customFormat="1" ht="13.2" x14ac:dyDescent="0.25">
      <c r="A52" s="143"/>
      <c r="B52" s="143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</row>
    <row r="53" spans="1:31" s="139" customFormat="1" ht="13.2" x14ac:dyDescent="0.25">
      <c r="A53" s="136" t="s">
        <v>100</v>
      </c>
      <c r="B53" s="137">
        <v>5.3404078259676302E-2</v>
      </c>
      <c r="C53" s="138">
        <f>C8-(C8*$B$53)</f>
        <v>7951.4057426187192</v>
      </c>
      <c r="D53" s="138">
        <f t="shared" ref="D53:AA53" si="3">D8-(D8*$B$53)</f>
        <v>8467.5844987437176</v>
      </c>
      <c r="E53" s="138">
        <f t="shared" si="3"/>
        <v>8241.1350893653871</v>
      </c>
      <c r="F53" s="138">
        <f t="shared" si="3"/>
        <v>8655.3086689636493</v>
      </c>
      <c r="G53" s="138">
        <f t="shared" si="3"/>
        <v>9351.6104300570041</v>
      </c>
      <c r="H53" s="138">
        <f t="shared" si="3"/>
        <v>7951.4057426187192</v>
      </c>
      <c r="I53" s="138">
        <f t="shared" si="3"/>
        <v>7951.4057426187192</v>
      </c>
      <c r="J53" s="138">
        <f t="shared" si="3"/>
        <v>7951.4057426187192</v>
      </c>
      <c r="K53" s="138">
        <f t="shared" si="3"/>
        <v>7951.4057426187192</v>
      </c>
      <c r="L53" s="138">
        <f t="shared" si="3"/>
        <v>7951.4057426187192</v>
      </c>
      <c r="M53" s="138">
        <f t="shared" si="3"/>
        <v>7951.4057426187192</v>
      </c>
      <c r="N53" s="138">
        <f t="shared" si="3"/>
        <v>7951.4057426187192</v>
      </c>
      <c r="O53" s="138">
        <f t="shared" si="3"/>
        <v>7951.4057426187192</v>
      </c>
      <c r="P53" s="138">
        <f t="shared" si="3"/>
        <v>7951.4057426187192</v>
      </c>
      <c r="Q53" s="138">
        <f t="shared" si="3"/>
        <v>7951.4057426187192</v>
      </c>
      <c r="R53" s="138">
        <f t="shared" si="3"/>
        <v>7951.4057426187192</v>
      </c>
      <c r="S53" s="138">
        <f t="shared" si="3"/>
        <v>7951.4057426187192</v>
      </c>
      <c r="T53" s="138">
        <f t="shared" si="3"/>
        <v>7951.4057426187192</v>
      </c>
      <c r="U53" s="138">
        <f t="shared" si="3"/>
        <v>7951.4057426187192</v>
      </c>
      <c r="V53" s="138">
        <f t="shared" si="3"/>
        <v>7951.4057426187192</v>
      </c>
      <c r="W53" s="138">
        <f t="shared" si="3"/>
        <v>7951.4057426187192</v>
      </c>
      <c r="X53" s="138">
        <f t="shared" si="3"/>
        <v>7951.4057426187192</v>
      </c>
      <c r="Y53" s="138">
        <f t="shared" si="3"/>
        <v>7951.4057426187192</v>
      </c>
      <c r="Z53" s="138">
        <f t="shared" si="3"/>
        <v>7951.4057426187192</v>
      </c>
      <c r="AA53" s="138">
        <f t="shared" si="3"/>
        <v>7951.4057426187192</v>
      </c>
      <c r="AB53" s="138"/>
    </row>
    <row r="54" spans="1:31" s="139" customFormat="1" ht="13.2" x14ac:dyDescent="0.25">
      <c r="A54" s="136" t="s">
        <v>103</v>
      </c>
      <c r="B54" s="137">
        <v>8.0000000000000004E-4</v>
      </c>
      <c r="C54" s="138">
        <f>C10-(C10*$B$54)</f>
        <v>1798.56</v>
      </c>
      <c r="D54" s="138">
        <f t="shared" ref="D54:AA54" si="4">D10-(D10*$B$54)</f>
        <v>1807.2730240000001</v>
      </c>
      <c r="E54" s="138">
        <f t="shared" si="4"/>
        <v>1698.7998719999998</v>
      </c>
      <c r="F54" s="138">
        <f t="shared" si="4"/>
        <v>1630.9741759999999</v>
      </c>
      <c r="G54" s="138">
        <f t="shared" si="4"/>
        <v>1571.4918</v>
      </c>
      <c r="H54" s="138">
        <f t="shared" si="4"/>
        <v>1798.56</v>
      </c>
      <c r="I54" s="138">
        <f t="shared" si="4"/>
        <v>1798.56</v>
      </c>
      <c r="J54" s="138">
        <f t="shared" si="4"/>
        <v>1798.56</v>
      </c>
      <c r="K54" s="138">
        <f t="shared" si="4"/>
        <v>1798.56</v>
      </c>
      <c r="L54" s="138">
        <f t="shared" si="4"/>
        <v>1798.56</v>
      </c>
      <c r="M54" s="138">
        <f t="shared" si="4"/>
        <v>1798.56</v>
      </c>
      <c r="N54" s="138">
        <f t="shared" si="4"/>
        <v>1798.56</v>
      </c>
      <c r="O54" s="138">
        <f t="shared" si="4"/>
        <v>1798.56</v>
      </c>
      <c r="P54" s="138">
        <f t="shared" si="4"/>
        <v>1798.56</v>
      </c>
      <c r="Q54" s="138">
        <f t="shared" si="4"/>
        <v>1798.56</v>
      </c>
      <c r="R54" s="138">
        <f t="shared" si="4"/>
        <v>1798.56</v>
      </c>
      <c r="S54" s="138">
        <f t="shared" si="4"/>
        <v>1798.56</v>
      </c>
      <c r="T54" s="138">
        <f t="shared" si="4"/>
        <v>1798.56</v>
      </c>
      <c r="U54" s="138">
        <f t="shared" si="4"/>
        <v>1798.56</v>
      </c>
      <c r="V54" s="138">
        <f t="shared" si="4"/>
        <v>1798.56</v>
      </c>
      <c r="W54" s="138">
        <f t="shared" si="4"/>
        <v>1798.56</v>
      </c>
      <c r="X54" s="138">
        <f t="shared" si="4"/>
        <v>1798.56</v>
      </c>
      <c r="Y54" s="138">
        <f t="shared" si="4"/>
        <v>1798.56</v>
      </c>
      <c r="Z54" s="138">
        <f t="shared" si="4"/>
        <v>1798.56</v>
      </c>
      <c r="AA54" s="138">
        <f t="shared" si="4"/>
        <v>1798.56</v>
      </c>
      <c r="AB54" s="138"/>
    </row>
    <row r="55" spans="1:31" s="139" customFormat="1" ht="13.2" x14ac:dyDescent="0.25">
      <c r="A55" s="140" t="s">
        <v>105</v>
      </c>
      <c r="B55" s="141">
        <v>0.25</v>
      </c>
      <c r="C55" s="138">
        <f>C11-$B$55</f>
        <v>19.75</v>
      </c>
      <c r="D55" s="138">
        <f t="shared" ref="D55:AA55" si="5">D11-$B$55</f>
        <v>22.555599999999998</v>
      </c>
      <c r="E55" s="138">
        <f t="shared" si="5"/>
        <v>21.990797599999997</v>
      </c>
      <c r="F55" s="138">
        <f t="shared" si="5"/>
        <v>22.551243399999997</v>
      </c>
      <c r="G55" s="138">
        <f t="shared" si="5"/>
        <v>23.049999999999997</v>
      </c>
      <c r="H55" s="138">
        <f t="shared" si="5"/>
        <v>22.75</v>
      </c>
      <c r="I55" s="138">
        <f t="shared" si="5"/>
        <v>22.75</v>
      </c>
      <c r="J55" s="138">
        <f t="shared" si="5"/>
        <v>22.75</v>
      </c>
      <c r="K55" s="138">
        <f t="shared" si="5"/>
        <v>22.75</v>
      </c>
      <c r="L55" s="138">
        <f t="shared" si="5"/>
        <v>22.75</v>
      </c>
      <c r="M55" s="138">
        <f t="shared" si="5"/>
        <v>22.75</v>
      </c>
      <c r="N55" s="138">
        <f t="shared" si="5"/>
        <v>22.75</v>
      </c>
      <c r="O55" s="138">
        <f t="shared" si="5"/>
        <v>22.75</v>
      </c>
      <c r="P55" s="138">
        <f t="shared" si="5"/>
        <v>22.75</v>
      </c>
      <c r="Q55" s="138">
        <f t="shared" si="5"/>
        <v>22.75</v>
      </c>
      <c r="R55" s="138">
        <f t="shared" si="5"/>
        <v>22.75</v>
      </c>
      <c r="S55" s="138">
        <f t="shared" si="5"/>
        <v>22.75</v>
      </c>
      <c r="T55" s="138">
        <f t="shared" si="5"/>
        <v>22.75</v>
      </c>
      <c r="U55" s="138">
        <f t="shared" si="5"/>
        <v>22.75</v>
      </c>
      <c r="V55" s="138">
        <f t="shared" si="5"/>
        <v>22.75</v>
      </c>
      <c r="W55" s="138">
        <f t="shared" si="5"/>
        <v>22.75</v>
      </c>
      <c r="X55" s="138">
        <f t="shared" si="5"/>
        <v>22.75</v>
      </c>
      <c r="Y55" s="138">
        <f t="shared" si="5"/>
        <v>22.75</v>
      </c>
      <c r="Z55" s="138">
        <f t="shared" si="5"/>
        <v>22.75</v>
      </c>
      <c r="AA55" s="138">
        <f t="shared" si="5"/>
        <v>22.75</v>
      </c>
      <c r="AB55" s="138"/>
    </row>
    <row r="56" spans="1:31" x14ac:dyDescent="0.2">
      <c r="A56" s="93"/>
      <c r="AB56" s="91"/>
      <c r="AE56" s="93"/>
    </row>
    <row r="57" spans="1:31" x14ac:dyDescent="0.2">
      <c r="A57" s="93"/>
      <c r="AB57" s="91"/>
      <c r="AE57" s="93"/>
    </row>
    <row r="58" spans="1:31" x14ac:dyDescent="0.2">
      <c r="A58" s="93" t="s">
        <v>124</v>
      </c>
      <c r="AB58" s="91"/>
      <c r="AE58" s="93"/>
    </row>
    <row r="59" spans="1:31" x14ac:dyDescent="0.2">
      <c r="A59" s="93" t="s">
        <v>125</v>
      </c>
      <c r="B59" s="146">
        <v>8.3500000000000005E-2</v>
      </c>
      <c r="AB59" s="91"/>
      <c r="AE59" s="93"/>
    </row>
    <row r="60" spans="1:31" x14ac:dyDescent="0.2">
      <c r="A60" s="93" t="s">
        <v>126</v>
      </c>
      <c r="B60" s="146">
        <v>6.8500000000000005E-2</v>
      </c>
      <c r="AB60" s="91"/>
      <c r="AE60" s="93"/>
    </row>
    <row r="61" spans="1:31" x14ac:dyDescent="0.2">
      <c r="AB61" s="91"/>
      <c r="AE61" s="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K14" sqref="K14"/>
    </sheetView>
  </sheetViews>
  <sheetFormatPr defaultColWidth="8" defaultRowHeight="14.4" outlineLevelRow="1" x14ac:dyDescent="0.3"/>
  <cols>
    <col min="1" max="1" width="7.33203125" style="1" bestFit="1" customWidth="1"/>
    <col min="2" max="2" width="30.6640625" style="1" customWidth="1"/>
    <col min="3" max="3" width="9" style="1" bestFit="1" customWidth="1"/>
    <col min="4" max="4" width="12.6640625" style="1" customWidth="1"/>
    <col min="5" max="5" width="11.33203125" style="1" customWidth="1"/>
    <col min="6" max="6" width="10.33203125" style="1" bestFit="1" customWidth="1"/>
    <col min="7" max="7" width="17.77734375" style="1" customWidth="1"/>
    <col min="8" max="8" width="19.5546875" style="1" customWidth="1"/>
    <col min="9" max="10" width="15.33203125" style="2" bestFit="1" customWidth="1"/>
    <col min="11" max="11" width="8" style="2"/>
    <col min="12" max="13" width="8.109375" style="2" bestFit="1" customWidth="1"/>
    <col min="14" max="16384" width="8" style="1"/>
  </cols>
  <sheetData>
    <row r="1" spans="1:13" s="5" customFormat="1" ht="45.6" customHeight="1" x14ac:dyDescent="0.3">
      <c r="A1" s="44" t="s">
        <v>14</v>
      </c>
      <c r="B1" s="44" t="s">
        <v>42</v>
      </c>
      <c r="C1" s="44" t="s">
        <v>15</v>
      </c>
      <c r="D1" s="43" t="s">
        <v>40</v>
      </c>
      <c r="E1" s="43" t="s">
        <v>41</v>
      </c>
      <c r="F1" s="44" t="s">
        <v>16</v>
      </c>
      <c r="G1" s="43" t="s">
        <v>67</v>
      </c>
      <c r="H1" s="43" t="s">
        <v>68</v>
      </c>
      <c r="I1" s="4"/>
      <c r="J1" s="4"/>
      <c r="K1" s="4"/>
      <c r="L1" s="4"/>
      <c r="M1" s="4"/>
    </row>
    <row r="2" spans="1:13" s="6" customFormat="1" ht="15.6" x14ac:dyDescent="0.3">
      <c r="A2" s="32" t="s">
        <v>62</v>
      </c>
      <c r="B2" s="33" t="s">
        <v>17</v>
      </c>
      <c r="C2" s="34" t="s">
        <v>18</v>
      </c>
      <c r="D2" s="25">
        <v>33670196.240000002</v>
      </c>
      <c r="E2" s="25">
        <v>43044034.920374438</v>
      </c>
      <c r="F2" s="60" t="s">
        <v>66</v>
      </c>
      <c r="G2" s="60" t="s">
        <v>66</v>
      </c>
      <c r="H2" s="60" t="s">
        <v>66</v>
      </c>
      <c r="I2" s="7"/>
      <c r="J2" s="7"/>
      <c r="K2" s="7"/>
      <c r="L2" s="7"/>
      <c r="M2" s="7"/>
    </row>
    <row r="3" spans="1:13" s="9" customFormat="1" ht="15.6" outlineLevel="1" x14ac:dyDescent="0.3">
      <c r="A3" s="39" t="s">
        <v>43</v>
      </c>
      <c r="B3" s="35" t="s">
        <v>19</v>
      </c>
      <c r="C3" s="36" t="s">
        <v>18</v>
      </c>
      <c r="D3" s="26">
        <v>7255680.2800000003</v>
      </c>
      <c r="E3" s="26">
        <v>9275673.7551249433</v>
      </c>
      <c r="F3" s="21">
        <v>37140.094595236013</v>
      </c>
      <c r="G3" s="22">
        <f t="shared" ref="G3:G8" si="0">D3/F3/$E$22*1000</f>
        <v>443.99947372941432</v>
      </c>
      <c r="H3" s="22">
        <f t="shared" ref="H3:H8" si="1">E3/F3/$E$22*1000</f>
        <v>567.6096667480524</v>
      </c>
      <c r="I3" s="8"/>
      <c r="J3" s="8"/>
      <c r="K3" s="8"/>
      <c r="L3" s="7"/>
      <c r="M3" s="7"/>
    </row>
    <row r="4" spans="1:13" s="9" customFormat="1" ht="15.6" outlineLevel="1" x14ac:dyDescent="0.3">
      <c r="A4" s="40" t="s">
        <v>45</v>
      </c>
      <c r="B4" s="35" t="s">
        <v>20</v>
      </c>
      <c r="C4" s="36" t="s">
        <v>18</v>
      </c>
      <c r="D4" s="26">
        <v>6135802</v>
      </c>
      <c r="E4" s="26">
        <v>7844019.494004068</v>
      </c>
      <c r="F4" s="21">
        <v>31429.436160591606</v>
      </c>
      <c r="G4" s="22">
        <f t="shared" si="0"/>
        <v>443.69248223866498</v>
      </c>
      <c r="H4" s="22">
        <f t="shared" si="1"/>
        <v>567.2172081209826</v>
      </c>
      <c r="I4" s="8"/>
      <c r="J4" s="8"/>
      <c r="K4" s="8"/>
      <c r="L4" s="7"/>
      <c r="M4" s="7"/>
    </row>
    <row r="5" spans="1:13" s="9" customFormat="1" ht="15.6" outlineLevel="1" x14ac:dyDescent="0.3">
      <c r="A5" s="40" t="s">
        <v>50</v>
      </c>
      <c r="B5" s="35" t="s">
        <v>21</v>
      </c>
      <c r="C5" s="36" t="s">
        <v>18</v>
      </c>
      <c r="D5" s="26">
        <v>5616483.6755795209</v>
      </c>
      <c r="E5" s="26">
        <v>7180122.0797283426</v>
      </c>
      <c r="F5" s="21">
        <v>28783.325763434368</v>
      </c>
      <c r="G5" s="22">
        <f t="shared" si="0"/>
        <v>443.47674522494202</v>
      </c>
      <c r="H5" s="22">
        <f t="shared" si="1"/>
        <v>566.94140928080105</v>
      </c>
      <c r="I5" s="8"/>
      <c r="J5" s="8"/>
      <c r="K5" s="8"/>
      <c r="L5" s="7"/>
      <c r="M5" s="7"/>
    </row>
    <row r="6" spans="1:13" s="9" customFormat="1" ht="15.6" outlineLevel="1" x14ac:dyDescent="0.3">
      <c r="A6" s="40" t="s">
        <v>51</v>
      </c>
      <c r="B6" s="35" t="s">
        <v>22</v>
      </c>
      <c r="C6" s="36" t="s">
        <v>18</v>
      </c>
      <c r="D6" s="26">
        <v>4161805.6660201824</v>
      </c>
      <c r="E6" s="26">
        <v>5320459.2909364626</v>
      </c>
      <c r="F6" s="21">
        <v>21315.434019924694</v>
      </c>
      <c r="G6" s="22">
        <f t="shared" si="0"/>
        <v>443.74649993584211</v>
      </c>
      <c r="H6" s="22">
        <f t="shared" si="1"/>
        <v>567.28626415223346</v>
      </c>
      <c r="I6" s="8"/>
      <c r="J6" s="8"/>
      <c r="K6" s="8"/>
      <c r="L6" s="7"/>
      <c r="M6" s="7"/>
    </row>
    <row r="7" spans="1:13" s="9" customFormat="1" ht="15.6" outlineLevel="1" x14ac:dyDescent="0.3">
      <c r="A7" s="40" t="s">
        <v>47</v>
      </c>
      <c r="B7" s="35" t="s">
        <v>23</v>
      </c>
      <c r="C7" s="36" t="s">
        <v>18</v>
      </c>
      <c r="D7" s="26">
        <v>1212259.0368549991</v>
      </c>
      <c r="E7" s="26">
        <v>1549753.9705703284</v>
      </c>
      <c r="F7" s="21">
        <v>6078.5524265529812</v>
      </c>
      <c r="G7" s="22">
        <f t="shared" si="0"/>
        <v>453.25498265593325</v>
      </c>
      <c r="H7" s="22">
        <f t="shared" si="1"/>
        <v>579.44192428885765</v>
      </c>
      <c r="I7" s="8"/>
      <c r="J7" s="8"/>
      <c r="K7" s="8"/>
      <c r="L7" s="7"/>
      <c r="M7" s="7"/>
    </row>
    <row r="8" spans="1:13" s="6" customFormat="1" ht="15.6" x14ac:dyDescent="0.3">
      <c r="A8" s="40" t="s">
        <v>46</v>
      </c>
      <c r="B8" s="37" t="s">
        <v>24</v>
      </c>
      <c r="C8" s="36" t="s">
        <v>18</v>
      </c>
      <c r="D8" s="27">
        <v>9288165.5737466086</v>
      </c>
      <c r="E8" s="27">
        <v>11874006.330010293</v>
      </c>
      <c r="F8" s="21">
        <v>48113.493534273861</v>
      </c>
      <c r="G8" s="22">
        <f t="shared" si="0"/>
        <v>438.74318122468179</v>
      </c>
      <c r="H8" s="22">
        <f t="shared" si="1"/>
        <v>560.89001318365706</v>
      </c>
      <c r="I8" s="7"/>
      <c r="J8" s="7"/>
      <c r="K8" s="7"/>
      <c r="L8" s="7"/>
      <c r="M8" s="7"/>
    </row>
    <row r="9" spans="1:13" s="6" customFormat="1" ht="15.6" x14ac:dyDescent="0.3">
      <c r="A9" s="40" t="s">
        <v>52</v>
      </c>
      <c r="B9" s="37" t="s">
        <v>25</v>
      </c>
      <c r="C9" s="36" t="s">
        <v>18</v>
      </c>
      <c r="D9" s="60" t="s">
        <v>66</v>
      </c>
      <c r="E9" s="60" t="s">
        <v>66</v>
      </c>
      <c r="F9" s="60" t="s">
        <v>66</v>
      </c>
      <c r="G9" s="60" t="s">
        <v>66</v>
      </c>
      <c r="H9" s="60" t="s">
        <v>66</v>
      </c>
      <c r="I9" s="7"/>
      <c r="J9" s="7"/>
      <c r="K9" s="7"/>
      <c r="L9" s="7"/>
      <c r="M9" s="7"/>
    </row>
    <row r="10" spans="1:13" s="6" customFormat="1" ht="15.6" x14ac:dyDescent="0.3">
      <c r="A10" s="32" t="s">
        <v>63</v>
      </c>
      <c r="B10" s="33" t="s">
        <v>26</v>
      </c>
      <c r="C10" s="34" t="s">
        <v>18</v>
      </c>
      <c r="D10" s="25">
        <v>10601388.835309274</v>
      </c>
      <c r="E10" s="25">
        <v>8985714.9368729666</v>
      </c>
      <c r="F10" s="60" t="s">
        <v>66</v>
      </c>
      <c r="G10" s="60" t="s">
        <v>66</v>
      </c>
      <c r="H10" s="60" t="s">
        <v>66</v>
      </c>
      <c r="I10" s="7"/>
      <c r="J10" s="7"/>
      <c r="K10" s="7"/>
      <c r="L10" s="7"/>
      <c r="M10" s="7"/>
    </row>
    <row r="11" spans="1:13" s="9" customFormat="1" ht="15.6" outlineLevel="1" x14ac:dyDescent="0.3">
      <c r="A11" s="40" t="s">
        <v>49</v>
      </c>
      <c r="B11" s="35" t="s">
        <v>27</v>
      </c>
      <c r="C11" s="36" t="s">
        <v>18</v>
      </c>
      <c r="D11" s="26">
        <v>5669444.8052662313</v>
      </c>
      <c r="E11" s="26">
        <v>4805409.5233996231</v>
      </c>
      <c r="F11" s="21">
        <v>15703.4192939777</v>
      </c>
      <c r="G11" s="22">
        <f>D11/F11/$E$22*1000</f>
        <v>820.52842052634958</v>
      </c>
      <c r="H11" s="22">
        <f>E11/F11/$E$22*1000</f>
        <v>695.47816790716831</v>
      </c>
      <c r="I11" s="8"/>
      <c r="J11" s="8"/>
      <c r="K11" s="8"/>
      <c r="L11" s="7"/>
      <c r="M11" s="7"/>
    </row>
    <row r="12" spans="1:13" s="9" customFormat="1" ht="15.6" outlineLevel="1" x14ac:dyDescent="0.3">
      <c r="A12" s="40" t="s">
        <v>53</v>
      </c>
      <c r="B12" s="35" t="s">
        <v>28</v>
      </c>
      <c r="C12" s="36" t="s">
        <v>18</v>
      </c>
      <c r="D12" s="59" t="s">
        <v>66</v>
      </c>
      <c r="E12" s="59" t="s">
        <v>66</v>
      </c>
      <c r="F12" s="21">
        <v>4356.7553349073678</v>
      </c>
      <c r="G12" s="29" t="s">
        <v>66</v>
      </c>
      <c r="H12" s="29" t="s">
        <v>66</v>
      </c>
      <c r="I12" s="8"/>
      <c r="J12" s="8"/>
      <c r="K12" s="8"/>
      <c r="L12" s="7"/>
      <c r="M12" s="7"/>
    </row>
    <row r="13" spans="1:13" s="9" customFormat="1" ht="15.6" outlineLevel="1" x14ac:dyDescent="0.3">
      <c r="A13" s="40" t="s">
        <v>55</v>
      </c>
      <c r="B13" s="35" t="s">
        <v>29</v>
      </c>
      <c r="C13" s="36" t="s">
        <v>18</v>
      </c>
      <c r="D13" s="26">
        <v>4931944.0300430423</v>
      </c>
      <c r="E13" s="26">
        <v>4180305.4134733439</v>
      </c>
      <c r="F13" s="23">
        <v>16073.964862107119</v>
      </c>
      <c r="G13" s="24">
        <f>D13/F13/$E$22*1000</f>
        <v>697.33658128539082</v>
      </c>
      <c r="H13" s="24">
        <f>E13/F13/$E$22*1000</f>
        <v>591.06102340234258</v>
      </c>
      <c r="I13" s="8"/>
      <c r="J13" s="8"/>
      <c r="K13" s="8"/>
      <c r="L13" s="7"/>
      <c r="M13" s="7"/>
    </row>
    <row r="14" spans="1:13" s="9" customFormat="1" ht="15.6" outlineLevel="1" x14ac:dyDescent="0.3">
      <c r="A14" s="40" t="s">
        <v>56</v>
      </c>
      <c r="B14" s="35" t="s">
        <v>30</v>
      </c>
      <c r="C14" s="36" t="s">
        <v>18</v>
      </c>
      <c r="D14" s="59" t="s">
        <v>66</v>
      </c>
      <c r="E14" s="59" t="s">
        <v>66</v>
      </c>
      <c r="F14" s="21">
        <v>488.58421250536003</v>
      </c>
      <c r="G14" s="60" t="s">
        <v>66</v>
      </c>
      <c r="H14" s="60" t="s">
        <v>66</v>
      </c>
      <c r="I14" s="8"/>
      <c r="J14" s="8"/>
      <c r="K14" s="8"/>
      <c r="L14" s="7"/>
      <c r="M14" s="7"/>
    </row>
    <row r="15" spans="1:13" s="6" customFormat="1" ht="15.6" x14ac:dyDescent="0.3">
      <c r="A15" s="32" t="s">
        <v>64</v>
      </c>
      <c r="B15" s="33" t="s">
        <v>31</v>
      </c>
      <c r="C15" s="34" t="s">
        <v>18</v>
      </c>
      <c r="D15" s="25">
        <v>37977627.216928288</v>
      </c>
      <c r="E15" s="25">
        <v>9125416.228277145</v>
      </c>
      <c r="F15" s="60" t="s">
        <v>66</v>
      </c>
      <c r="G15" s="60" t="s">
        <v>66</v>
      </c>
      <c r="H15" s="60" t="s">
        <v>66</v>
      </c>
      <c r="I15" s="7"/>
      <c r="J15" s="7"/>
      <c r="K15" s="7"/>
      <c r="L15" s="7"/>
      <c r="M15" s="7"/>
    </row>
    <row r="16" spans="1:13" s="9" customFormat="1" ht="15.6" outlineLevel="1" x14ac:dyDescent="0.3">
      <c r="A16" s="40" t="s">
        <v>57</v>
      </c>
      <c r="B16" s="35" t="s">
        <v>32</v>
      </c>
      <c r="C16" s="36" t="s">
        <v>18</v>
      </c>
      <c r="D16" s="26">
        <v>11317945.07527958</v>
      </c>
      <c r="E16" s="26">
        <v>2719521.1293945415</v>
      </c>
      <c r="F16" s="21">
        <v>35126.755409038298</v>
      </c>
      <c r="G16" s="22">
        <f>D16/F16/$E$22*1000</f>
        <v>732.27948736758844</v>
      </c>
      <c r="H16" s="22">
        <f>E16/F16/$E$22*1000</f>
        <v>175.95504530836101</v>
      </c>
      <c r="I16" s="8"/>
      <c r="J16" s="8"/>
      <c r="K16" s="8"/>
      <c r="L16" s="7"/>
      <c r="M16" s="7"/>
    </row>
    <row r="17" spans="1:13" s="9" customFormat="1" ht="15.6" outlineLevel="1" x14ac:dyDescent="0.3">
      <c r="A17" s="40" t="s">
        <v>48</v>
      </c>
      <c r="B17" s="35" t="s">
        <v>33</v>
      </c>
      <c r="C17" s="36" t="s">
        <v>18</v>
      </c>
      <c r="D17" s="26">
        <v>18437992.129918668</v>
      </c>
      <c r="E17" s="26">
        <v>4430354.5252613304</v>
      </c>
      <c r="F17" s="21">
        <v>10077.771081740604</v>
      </c>
      <c r="G17" s="22">
        <f>D17/F17/$E$22*1000</f>
        <v>4158.1146493713904</v>
      </c>
      <c r="H17" s="22">
        <f>E17/F17/$E$22*1000</f>
        <v>999.1284258932609</v>
      </c>
      <c r="I17" s="8"/>
      <c r="J17" s="8"/>
      <c r="K17" s="8"/>
      <c r="L17" s="7"/>
      <c r="M17" s="7"/>
    </row>
    <row r="18" spans="1:13" s="9" customFormat="1" ht="15.6" outlineLevel="1" x14ac:dyDescent="0.3">
      <c r="A18" s="40" t="s">
        <v>44</v>
      </c>
      <c r="B18" s="35" t="s">
        <v>34</v>
      </c>
      <c r="C18" s="36" t="s">
        <v>18</v>
      </c>
      <c r="D18" s="26">
        <v>6821757.2418939602</v>
      </c>
      <c r="E18" s="26">
        <v>1639159.1261077558</v>
      </c>
      <c r="F18" s="21">
        <v>6638.9002820659416</v>
      </c>
      <c r="G18" s="22">
        <f>D18/F18/$E$22*1000</f>
        <v>2335.3255920199686</v>
      </c>
      <c r="H18" s="22">
        <f>E18/F18/$E$22*1000</f>
        <v>561.14137763274459</v>
      </c>
      <c r="I18" s="8"/>
      <c r="J18" s="8"/>
      <c r="K18" s="8"/>
      <c r="L18" s="7"/>
      <c r="M18" s="7"/>
    </row>
    <row r="19" spans="1:13" s="9" customFormat="1" ht="15.6" outlineLevel="1" x14ac:dyDescent="0.3">
      <c r="A19" s="40" t="s">
        <v>58</v>
      </c>
      <c r="B19" s="35" t="s">
        <v>35</v>
      </c>
      <c r="C19" s="36" t="s">
        <v>18</v>
      </c>
      <c r="D19" s="60" t="s">
        <v>66</v>
      </c>
      <c r="E19" s="60" t="s">
        <v>66</v>
      </c>
      <c r="F19" s="60" t="s">
        <v>66</v>
      </c>
      <c r="G19" s="60" t="s">
        <v>66</v>
      </c>
      <c r="H19" s="60" t="s">
        <v>66</v>
      </c>
      <c r="I19" s="8"/>
      <c r="J19" s="8"/>
      <c r="K19" s="8"/>
      <c r="L19" s="7"/>
      <c r="M19" s="7"/>
    </row>
    <row r="20" spans="1:13" s="9" customFormat="1" ht="15.6" outlineLevel="1" x14ac:dyDescent="0.3">
      <c r="A20" s="40" t="s">
        <v>54</v>
      </c>
      <c r="B20" s="35" t="s">
        <v>36</v>
      </c>
      <c r="C20" s="36" t="s">
        <v>18</v>
      </c>
      <c r="D20" s="26">
        <v>1399932.7698360761</v>
      </c>
      <c r="E20" s="26">
        <v>336381.44751351775</v>
      </c>
      <c r="F20" s="21">
        <v>2724.2540235643114</v>
      </c>
      <c r="G20" s="60" t="s">
        <v>66</v>
      </c>
      <c r="H20" s="60" t="s">
        <v>66</v>
      </c>
      <c r="I20" s="8"/>
      <c r="J20" s="8"/>
      <c r="K20" s="8"/>
      <c r="L20" s="7"/>
      <c r="M20" s="7"/>
    </row>
    <row r="21" spans="1:13" ht="15.6" x14ac:dyDescent="0.3">
      <c r="A21" s="11" t="s">
        <v>65</v>
      </c>
      <c r="B21" s="11" t="s">
        <v>60</v>
      </c>
      <c r="C21" s="11" t="s">
        <v>18</v>
      </c>
      <c r="D21" s="28">
        <f>D2+D10+D15</f>
        <v>82249212.292237565</v>
      </c>
      <c r="E21" s="28">
        <f>E2+E10+E15</f>
        <v>61155166.085524552</v>
      </c>
      <c r="F21" s="21">
        <v>264050.74099992024</v>
      </c>
      <c r="G21" s="22">
        <f>D21/F21/$E$22*1000</f>
        <v>707.93222253051738</v>
      </c>
      <c r="H21" s="22">
        <f>E21/F21/$E$22*1000</f>
        <v>526.37236806989154</v>
      </c>
      <c r="L21" s="7"/>
      <c r="M21" s="7"/>
    </row>
    <row r="22" spans="1:13" x14ac:dyDescent="0.3">
      <c r="D22" s="12" t="s">
        <v>59</v>
      </c>
      <c r="E22" s="3">
        <v>440</v>
      </c>
      <c r="L22" s="7"/>
      <c r="M22" s="7"/>
    </row>
    <row r="23" spans="1:13" x14ac:dyDescent="0.3">
      <c r="B23" s="13"/>
      <c r="D23" s="14"/>
      <c r="E23" s="14"/>
      <c r="F23" s="15"/>
    </row>
    <row r="24" spans="1:13" x14ac:dyDescent="0.3">
      <c r="B24" s="13"/>
      <c r="D24" s="16"/>
      <c r="E24" s="16"/>
    </row>
    <row r="25" spans="1:13" x14ac:dyDescent="0.3">
      <c r="E25" s="17"/>
    </row>
    <row r="26" spans="1:13" ht="15.6" x14ac:dyDescent="0.3">
      <c r="A26" s="10"/>
      <c r="D26" s="18" t="b">
        <v>1</v>
      </c>
      <c r="E26" s="18" t="b">
        <v>1</v>
      </c>
      <c r="F2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14" sqref="H14"/>
    </sheetView>
  </sheetViews>
  <sheetFormatPr defaultColWidth="8" defaultRowHeight="14.4" outlineLevelRow="1" x14ac:dyDescent="0.3"/>
  <cols>
    <col min="1" max="1" width="6" style="1" customWidth="1"/>
    <col min="2" max="2" width="40.33203125" style="1" customWidth="1"/>
    <col min="3" max="3" width="10.33203125" style="1" customWidth="1"/>
    <col min="4" max="4" width="24.33203125" style="1" customWidth="1"/>
    <col min="5" max="6" width="14.6640625" style="1" bestFit="1" customWidth="1"/>
    <col min="7" max="16384" width="8" style="1"/>
  </cols>
  <sheetData>
    <row r="1" spans="1:6" s="5" customFormat="1" ht="30.6" customHeight="1" x14ac:dyDescent="0.3">
      <c r="A1" s="31" t="s">
        <v>14</v>
      </c>
      <c r="B1" s="44" t="s">
        <v>39</v>
      </c>
      <c r="C1" s="44" t="s">
        <v>15</v>
      </c>
      <c r="D1" s="30" t="s">
        <v>37</v>
      </c>
      <c r="E1" s="43" t="s">
        <v>16</v>
      </c>
      <c r="F1" s="43" t="s">
        <v>38</v>
      </c>
    </row>
    <row r="2" spans="1:6" s="6" customFormat="1" ht="15.6" x14ac:dyDescent="0.3">
      <c r="A2" s="32" t="s">
        <v>62</v>
      </c>
      <c r="B2" s="33" t="s">
        <v>17</v>
      </c>
      <c r="C2" s="34" t="s">
        <v>18</v>
      </c>
      <c r="D2" s="25">
        <v>9137904.6999999993</v>
      </c>
      <c r="E2" s="58" t="s">
        <v>66</v>
      </c>
      <c r="F2" s="58" t="s">
        <v>66</v>
      </c>
    </row>
    <row r="3" spans="1:6" s="9" customFormat="1" ht="15.6" outlineLevel="1" x14ac:dyDescent="0.3">
      <c r="A3" s="40" t="s">
        <v>43</v>
      </c>
      <c r="B3" s="35" t="s">
        <v>19</v>
      </c>
      <c r="C3" s="36" t="s">
        <v>18</v>
      </c>
      <c r="D3" s="26">
        <v>1977325.08</v>
      </c>
      <c r="E3" s="21">
        <v>37140.089999999997</v>
      </c>
      <c r="F3" s="22">
        <f t="shared" ref="F3:F8" si="0">D3/E3/$D$21*1000</f>
        <v>120.99918541833465</v>
      </c>
    </row>
    <row r="4" spans="1:6" s="9" customFormat="1" ht="15.6" outlineLevel="1" x14ac:dyDescent="0.3">
      <c r="A4" s="40" t="s">
        <v>45</v>
      </c>
      <c r="B4" s="35" t="s">
        <v>20</v>
      </c>
      <c r="C4" s="36" t="s">
        <v>18</v>
      </c>
      <c r="D4" s="26">
        <v>1679682.65</v>
      </c>
      <c r="E4" s="21">
        <v>31429.43</v>
      </c>
      <c r="F4" s="22">
        <f t="shared" si="0"/>
        <v>121.46133633927876</v>
      </c>
    </row>
    <row r="5" spans="1:6" s="9" customFormat="1" ht="15.6" outlineLevel="1" x14ac:dyDescent="0.3">
      <c r="A5" s="40" t="s">
        <v>50</v>
      </c>
      <c r="B5" s="35" t="s">
        <v>21</v>
      </c>
      <c r="C5" s="36" t="s">
        <v>18</v>
      </c>
      <c r="D5" s="26">
        <v>1531568.7</v>
      </c>
      <c r="E5" s="21">
        <v>28783.32</v>
      </c>
      <c r="F5" s="22">
        <f t="shared" si="0"/>
        <v>120.93246903225391</v>
      </c>
    </row>
    <row r="6" spans="1:6" s="9" customFormat="1" ht="15.6" outlineLevel="1" x14ac:dyDescent="0.3">
      <c r="A6" s="40" t="s">
        <v>51</v>
      </c>
      <c r="B6" s="35" t="s">
        <v>22</v>
      </c>
      <c r="C6" s="36" t="s">
        <v>18</v>
      </c>
      <c r="D6" s="26">
        <v>1124036.8400000001</v>
      </c>
      <c r="E6" s="21">
        <v>21315.43</v>
      </c>
      <c r="F6" s="22">
        <f t="shared" si="0"/>
        <v>119.84882227654718</v>
      </c>
    </row>
    <row r="7" spans="1:6" s="9" customFormat="1" ht="15.6" outlineLevel="1" x14ac:dyDescent="0.3">
      <c r="A7" s="40" t="s">
        <v>47</v>
      </c>
      <c r="B7" s="35" t="s">
        <v>23</v>
      </c>
      <c r="C7" s="36" t="s">
        <v>18</v>
      </c>
      <c r="D7" s="26">
        <v>318134.98</v>
      </c>
      <c r="E7" s="21">
        <v>6078.55</v>
      </c>
      <c r="F7" s="22">
        <f t="shared" si="0"/>
        <v>118.94844090359466</v>
      </c>
    </row>
    <row r="8" spans="1:6" s="6" customFormat="1" ht="15.6" x14ac:dyDescent="0.3">
      <c r="A8" s="40" t="s">
        <v>46</v>
      </c>
      <c r="B8" s="37" t="s">
        <v>24</v>
      </c>
      <c r="C8" s="38" t="s">
        <v>18</v>
      </c>
      <c r="D8" s="27">
        <v>2507156.41</v>
      </c>
      <c r="E8" s="21">
        <v>48113.49</v>
      </c>
      <c r="F8" s="22">
        <f t="shared" si="0"/>
        <v>118.43004425577942</v>
      </c>
    </row>
    <row r="9" spans="1:6" s="6" customFormat="1" ht="15.6" x14ac:dyDescent="0.3">
      <c r="A9" s="32" t="s">
        <v>63</v>
      </c>
      <c r="B9" s="33" t="s">
        <v>26</v>
      </c>
      <c r="C9" s="34" t="s">
        <v>18</v>
      </c>
      <c r="D9" s="25">
        <v>2279260.11</v>
      </c>
      <c r="E9" s="58" t="s">
        <v>66</v>
      </c>
      <c r="F9" s="58" t="s">
        <v>66</v>
      </c>
    </row>
    <row r="10" spans="1:6" s="9" customFormat="1" ht="15.6" outlineLevel="1" x14ac:dyDescent="0.3">
      <c r="A10" s="40" t="s">
        <v>49</v>
      </c>
      <c r="B10" s="35" t="s">
        <v>27</v>
      </c>
      <c r="C10" s="36" t="s">
        <v>18</v>
      </c>
      <c r="D10" s="26">
        <v>973358.68</v>
      </c>
      <c r="E10" s="21">
        <v>15703.42</v>
      </c>
      <c r="F10" s="22">
        <f>D10/E10/$D$21*1000</f>
        <v>140.87242257940105</v>
      </c>
    </row>
    <row r="11" spans="1:6" s="9" customFormat="1" ht="15.6" outlineLevel="1" x14ac:dyDescent="0.3">
      <c r="A11" s="40" t="s">
        <v>53</v>
      </c>
      <c r="B11" s="35" t="s">
        <v>28</v>
      </c>
      <c r="C11" s="36" t="s">
        <v>18</v>
      </c>
      <c r="D11" s="26">
        <v>349697.53</v>
      </c>
      <c r="E11" s="21">
        <v>4356.75</v>
      </c>
      <c r="F11" s="22"/>
    </row>
    <row r="12" spans="1:6" s="9" customFormat="1" ht="15.6" outlineLevel="1" x14ac:dyDescent="0.3">
      <c r="A12" s="40" t="s">
        <v>55</v>
      </c>
      <c r="B12" s="35" t="s">
        <v>29</v>
      </c>
      <c r="C12" s="36" t="s">
        <v>18</v>
      </c>
      <c r="D12" s="26">
        <v>900111.7</v>
      </c>
      <c r="E12" s="23">
        <v>16073.96</v>
      </c>
      <c r="F12" s="24">
        <f>D12/E12/$D$21*1000</f>
        <v>127.26847703309632</v>
      </c>
    </row>
    <row r="13" spans="1:6" s="9" customFormat="1" ht="15.6" outlineLevel="1" x14ac:dyDescent="0.3">
      <c r="A13" s="40" t="s">
        <v>56</v>
      </c>
      <c r="B13" s="35" t="s">
        <v>30</v>
      </c>
      <c r="C13" s="36" t="s">
        <v>18</v>
      </c>
      <c r="D13" s="26">
        <v>56092.19</v>
      </c>
      <c r="E13" s="21">
        <v>488.58</v>
      </c>
      <c r="F13" s="58" t="s">
        <v>66</v>
      </c>
    </row>
    <row r="14" spans="1:6" s="6" customFormat="1" ht="15.6" x14ac:dyDescent="0.3">
      <c r="A14" s="32" t="s">
        <v>64</v>
      </c>
      <c r="B14" s="33" t="s">
        <v>31</v>
      </c>
      <c r="C14" s="34" t="s">
        <v>18</v>
      </c>
      <c r="D14" s="25">
        <v>5277743.74</v>
      </c>
      <c r="E14" s="58" t="s">
        <v>66</v>
      </c>
      <c r="F14" s="58" t="s">
        <v>66</v>
      </c>
    </row>
    <row r="15" spans="1:6" s="9" customFormat="1" ht="15.6" outlineLevel="1" x14ac:dyDescent="0.3">
      <c r="A15" s="40" t="s">
        <v>57</v>
      </c>
      <c r="B15" s="35" t="s">
        <v>32</v>
      </c>
      <c r="C15" s="36" t="s">
        <v>18</v>
      </c>
      <c r="D15" s="26">
        <v>2275000.4</v>
      </c>
      <c r="E15" s="21">
        <v>35126.75</v>
      </c>
      <c r="F15" s="22">
        <f>D15/E15/$D$21*1000</f>
        <v>147.19424525597881</v>
      </c>
    </row>
    <row r="16" spans="1:6" s="9" customFormat="1" ht="15.6" outlineLevel="1" x14ac:dyDescent="0.3">
      <c r="A16" s="40" t="s">
        <v>48</v>
      </c>
      <c r="B16" s="35" t="s">
        <v>33</v>
      </c>
      <c r="C16" s="36" t="s">
        <v>18</v>
      </c>
      <c r="D16" s="26">
        <v>1986083.8400000001</v>
      </c>
      <c r="E16" s="21">
        <v>10077.77</v>
      </c>
      <c r="F16" s="22">
        <f>D16/E16/$D$21*1000</f>
        <v>447.89937745065708</v>
      </c>
    </row>
    <row r="17" spans="1:6" s="9" customFormat="1" ht="15.6" outlineLevel="1" x14ac:dyDescent="0.3">
      <c r="A17" s="40" t="s">
        <v>44</v>
      </c>
      <c r="B17" s="35" t="s">
        <v>34</v>
      </c>
      <c r="C17" s="36" t="s">
        <v>18</v>
      </c>
      <c r="D17" s="26">
        <v>830101.49</v>
      </c>
      <c r="E17" s="21">
        <v>6638.9</v>
      </c>
      <c r="F17" s="22">
        <f>D17/E17/$D$21*1000</f>
        <v>284.17272371244417</v>
      </c>
    </row>
    <row r="18" spans="1:6" s="9" customFormat="1" ht="15.6" outlineLevel="1" x14ac:dyDescent="0.3">
      <c r="A18" s="40" t="s">
        <v>58</v>
      </c>
      <c r="B18" s="35" t="s">
        <v>35</v>
      </c>
      <c r="C18" s="36" t="s">
        <v>18</v>
      </c>
      <c r="D18" s="58" t="s">
        <v>66</v>
      </c>
      <c r="E18" s="58" t="s">
        <v>66</v>
      </c>
      <c r="F18" s="58" t="s">
        <v>66</v>
      </c>
    </row>
    <row r="19" spans="1:6" s="9" customFormat="1" ht="15.6" outlineLevel="1" x14ac:dyDescent="0.3">
      <c r="A19" s="40" t="s">
        <v>54</v>
      </c>
      <c r="B19" s="35" t="s">
        <v>36</v>
      </c>
      <c r="C19" s="36" t="s">
        <v>18</v>
      </c>
      <c r="D19" s="26">
        <v>186557.99</v>
      </c>
      <c r="E19" s="21">
        <v>2724.25</v>
      </c>
      <c r="F19" s="58" t="s">
        <v>66</v>
      </c>
    </row>
    <row r="20" spans="1:6" ht="15.6" x14ac:dyDescent="0.3">
      <c r="A20" s="11" t="s">
        <v>65</v>
      </c>
      <c r="B20" s="11" t="s">
        <v>60</v>
      </c>
      <c r="C20" s="11" t="s">
        <v>18</v>
      </c>
      <c r="D20" s="28">
        <f>D2+D9+D14</f>
        <v>16694908.549999999</v>
      </c>
      <c r="E20" s="41">
        <f>SUM(E3:E19)</f>
        <v>264050.68999999994</v>
      </c>
      <c r="F20" s="42">
        <f>D20/E20/$D$21*1000</f>
        <v>143.69579559618924</v>
      </c>
    </row>
    <row r="21" spans="1:6" x14ac:dyDescent="0.3">
      <c r="C21" s="12" t="s">
        <v>59</v>
      </c>
      <c r="D21" s="3">
        <v>440</v>
      </c>
    </row>
    <row r="22" spans="1:6" x14ac:dyDescent="0.3">
      <c r="B22" s="13"/>
      <c r="D22" s="20"/>
    </row>
    <row r="23" spans="1:6" x14ac:dyDescent="0.3">
      <c r="B23" s="13"/>
      <c r="D23" s="12"/>
    </row>
    <row r="25" spans="1:6" ht="15.6" x14ac:dyDescent="0.3">
      <c r="A2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I3" sqref="I3"/>
    </sheetView>
  </sheetViews>
  <sheetFormatPr defaultRowHeight="14.4" x14ac:dyDescent="0.3"/>
  <cols>
    <col min="1" max="1" width="53.6640625" bestFit="1" customWidth="1"/>
    <col min="3" max="3" width="13" bestFit="1" customWidth="1"/>
    <col min="4" max="4" width="16.6640625" bestFit="1" customWidth="1"/>
    <col min="5" max="5" width="12" bestFit="1" customWidth="1"/>
    <col min="6" max="6" width="13" bestFit="1" customWidth="1"/>
    <col min="7" max="7" width="19.6640625" bestFit="1" customWidth="1"/>
    <col min="8" max="8" width="10.33203125" customWidth="1"/>
  </cols>
  <sheetData>
    <row r="2" spans="1:9" ht="52.8" x14ac:dyDescent="0.3">
      <c r="A2" s="63" t="s">
        <v>92</v>
      </c>
      <c r="B2" s="64" t="s">
        <v>69</v>
      </c>
      <c r="C2" s="61" t="s">
        <v>70</v>
      </c>
      <c r="D2" s="61" t="s">
        <v>71</v>
      </c>
      <c r="E2" s="61" t="s">
        <v>72</v>
      </c>
      <c r="F2" s="61" t="s">
        <v>73</v>
      </c>
      <c r="G2" s="62" t="s">
        <v>74</v>
      </c>
      <c r="H2" s="67" t="s">
        <v>93</v>
      </c>
      <c r="I2">
        <v>440</v>
      </c>
    </row>
    <row r="3" spans="1:9" ht="17.399999999999999" x14ac:dyDescent="0.3">
      <c r="A3" s="68" t="s">
        <v>75</v>
      </c>
      <c r="B3" s="69" t="s">
        <v>66</v>
      </c>
      <c r="C3" s="70" t="s">
        <v>66</v>
      </c>
      <c r="D3" s="70" t="s">
        <v>66</v>
      </c>
      <c r="E3" s="70" t="s">
        <v>66</v>
      </c>
      <c r="F3" s="70" t="s">
        <v>66</v>
      </c>
      <c r="G3" s="70" t="s">
        <v>66</v>
      </c>
      <c r="H3" s="65" t="s">
        <v>66</v>
      </c>
    </row>
    <row r="4" spans="1:9" ht="17.399999999999999" x14ac:dyDescent="0.3">
      <c r="A4" s="71" t="s">
        <v>76</v>
      </c>
      <c r="B4" s="72" t="s">
        <v>66</v>
      </c>
      <c r="C4" s="73" t="s">
        <v>66</v>
      </c>
      <c r="D4" s="70" t="s">
        <v>66</v>
      </c>
      <c r="E4" s="73">
        <v>126.55983658952431</v>
      </c>
      <c r="F4" s="70" t="s">
        <v>66</v>
      </c>
      <c r="G4" s="74">
        <f>SUM(G5,G8,G11:G13,G16:G18)</f>
        <v>114696422317.01639</v>
      </c>
      <c r="H4" s="65" t="s">
        <v>66</v>
      </c>
    </row>
    <row r="5" spans="1:9" ht="17.399999999999999" x14ac:dyDescent="0.3">
      <c r="A5" s="75" t="s">
        <v>77</v>
      </c>
      <c r="B5" s="76" t="s">
        <v>78</v>
      </c>
      <c r="C5" s="77">
        <v>1280755.7270554672</v>
      </c>
      <c r="D5" s="70" t="s">
        <v>66</v>
      </c>
      <c r="E5" s="73">
        <v>120.56166987922707</v>
      </c>
      <c r="F5" s="78">
        <v>54244.169915638864</v>
      </c>
      <c r="G5" s="79">
        <v>69473531278.824356</v>
      </c>
      <c r="H5" s="65" t="s">
        <v>66</v>
      </c>
    </row>
    <row r="6" spans="1:9" ht="17.399999999999999" x14ac:dyDescent="0.3">
      <c r="A6" s="80" t="s">
        <v>79</v>
      </c>
      <c r="B6" s="81">
        <v>102793.22</v>
      </c>
      <c r="C6" s="78">
        <v>699854.88232185994</v>
      </c>
      <c r="D6" s="70" t="s">
        <v>66</v>
      </c>
      <c r="E6" s="82">
        <v>53047.134746859912</v>
      </c>
      <c r="F6" s="78">
        <v>53047.134746859912</v>
      </c>
      <c r="G6" s="83">
        <v>37125296245.77549</v>
      </c>
      <c r="H6" s="90">
        <f>F6/$I$2</f>
        <v>120.56166987922707</v>
      </c>
    </row>
    <row r="7" spans="1:9" ht="17.399999999999999" x14ac:dyDescent="0.3">
      <c r="A7" s="80" t="s">
        <v>80</v>
      </c>
      <c r="B7" s="81" t="s">
        <v>66</v>
      </c>
      <c r="C7" s="78">
        <v>580900.84473360726</v>
      </c>
      <c r="D7" s="70" t="s">
        <v>66</v>
      </c>
      <c r="E7" s="82">
        <v>55686.328099390696</v>
      </c>
      <c r="F7" s="78">
        <v>55686.328099390696</v>
      </c>
      <c r="G7" s="83">
        <v>32348235033.048866</v>
      </c>
      <c r="H7" s="90">
        <f>F7/$I$2</f>
        <v>126.55983658952431</v>
      </c>
    </row>
    <row r="8" spans="1:9" ht="17.399999999999999" x14ac:dyDescent="0.3">
      <c r="A8" s="75" t="s">
        <v>81</v>
      </c>
      <c r="B8" s="76" t="s">
        <v>82</v>
      </c>
      <c r="C8" s="77">
        <v>261604.84075293093</v>
      </c>
      <c r="D8" s="70" t="s">
        <v>66</v>
      </c>
      <c r="E8" s="70" t="s">
        <v>66</v>
      </c>
      <c r="F8" s="78">
        <v>121322.0802647247</v>
      </c>
      <c r="G8" s="79">
        <v>31738443487.467609</v>
      </c>
      <c r="H8" s="65" t="s">
        <v>66</v>
      </c>
    </row>
    <row r="9" spans="1:9" x14ac:dyDescent="0.3">
      <c r="A9" s="80" t="s">
        <v>79</v>
      </c>
      <c r="B9" s="81">
        <v>272951.36767849041</v>
      </c>
      <c r="C9" s="78">
        <v>64924.939765276999</v>
      </c>
      <c r="D9" s="78">
        <v>143133522.20652968</v>
      </c>
      <c r="E9" s="82">
        <v>53.047134746859911</v>
      </c>
      <c r="F9" s="78">
        <v>116947.71326292737</v>
      </c>
      <c r="G9" s="83">
        <v>7592823239.282445</v>
      </c>
      <c r="H9" s="66">
        <f>G9/D9/440</f>
        <v>0.12056166987922708</v>
      </c>
    </row>
    <row r="10" spans="1:9" x14ac:dyDescent="0.3">
      <c r="A10" s="80" t="s">
        <v>80</v>
      </c>
      <c r="B10" s="81">
        <v>9569.8016500690464</v>
      </c>
      <c r="C10" s="78">
        <v>196679.90098765393</v>
      </c>
      <c r="D10" s="78">
        <v>433600509.71738183</v>
      </c>
      <c r="E10" s="82">
        <v>55.686328099390693</v>
      </c>
      <c r="F10" s="78">
        <v>122766.07892791671</v>
      </c>
      <c r="G10" s="83">
        <v>24145620248.185165</v>
      </c>
      <c r="H10" s="66">
        <f>G10/D10/440</f>
        <v>0.12655983658952427</v>
      </c>
    </row>
    <row r="11" spans="1:9" x14ac:dyDescent="0.3">
      <c r="A11" s="75" t="s">
        <v>83</v>
      </c>
      <c r="B11" s="84">
        <v>7909.7043551375164</v>
      </c>
      <c r="C11" s="85">
        <v>3349.5515540749648</v>
      </c>
      <c r="D11" s="77">
        <v>107690.58313361819</v>
      </c>
      <c r="E11" s="85">
        <v>10088.775063040055</v>
      </c>
      <c r="F11" s="77">
        <v>324361.65023969463</v>
      </c>
      <c r="G11" s="79">
        <v>1086466069.6426892</v>
      </c>
      <c r="H11" s="66">
        <f t="shared" ref="H11:H12" si="0">G11/D11/440</f>
        <v>22.929034234181948</v>
      </c>
    </row>
    <row r="12" spans="1:9" x14ac:dyDescent="0.3">
      <c r="A12" s="75" t="s">
        <v>84</v>
      </c>
      <c r="B12" s="81">
        <v>309556.37020583305</v>
      </c>
      <c r="C12" s="77">
        <v>256463.6521783174</v>
      </c>
      <c r="D12" s="77">
        <v>8245497.8852498392</v>
      </c>
      <c r="E12" s="85">
        <v>156.53028934151067</v>
      </c>
      <c r="F12" s="77">
        <v>5032.5656629329196</v>
      </c>
      <c r="G12" s="79">
        <v>1290670169.7429717</v>
      </c>
      <c r="H12" s="66">
        <f t="shared" si="0"/>
        <v>0.35575065759434243</v>
      </c>
    </row>
    <row r="13" spans="1:9" ht="17.399999999999999" x14ac:dyDescent="0.3">
      <c r="A13" s="75" t="s">
        <v>85</v>
      </c>
      <c r="B13" s="76" t="s">
        <v>82</v>
      </c>
      <c r="C13" s="77">
        <v>650852.71494693181</v>
      </c>
      <c r="D13" s="70" t="s">
        <v>66</v>
      </c>
      <c r="E13" s="85"/>
      <c r="F13" s="78">
        <v>15593.4922431258</v>
      </c>
      <c r="G13" s="79">
        <v>10149066761.942348</v>
      </c>
      <c r="H13" s="65" t="s">
        <v>66</v>
      </c>
    </row>
    <row r="14" spans="1:9" ht="17.399999999999999" x14ac:dyDescent="0.3">
      <c r="A14" s="80" t="s">
        <v>79</v>
      </c>
      <c r="B14" s="81">
        <v>702523.70842643105</v>
      </c>
      <c r="C14" s="78">
        <v>534928.59328280028</v>
      </c>
      <c r="D14" s="70" t="s">
        <v>66</v>
      </c>
      <c r="E14" s="82">
        <v>7898.4581095406329</v>
      </c>
      <c r="F14" s="78">
        <v>7898.4581095406329</v>
      </c>
      <c r="G14" s="79">
        <v>4225111085.6396966</v>
      </c>
      <c r="H14" s="65" t="s">
        <v>66</v>
      </c>
    </row>
    <row r="15" spans="1:9" ht="17.399999999999999" x14ac:dyDescent="0.3">
      <c r="A15" s="80" t="s">
        <v>80</v>
      </c>
      <c r="B15" s="76" t="s">
        <v>66</v>
      </c>
      <c r="C15" s="78">
        <v>115924.12166413154</v>
      </c>
      <c r="D15" s="70" t="s">
        <v>66</v>
      </c>
      <c r="E15" s="82">
        <v>51102.010446679989</v>
      </c>
      <c r="F15" s="78">
        <v>51102.010446679989</v>
      </c>
      <c r="G15" s="79">
        <v>5923955676.3026524</v>
      </c>
      <c r="H15" s="65" t="s">
        <v>66</v>
      </c>
    </row>
    <row r="16" spans="1:9" ht="17.399999999999999" x14ac:dyDescent="0.3">
      <c r="A16" s="75" t="s">
        <v>86</v>
      </c>
      <c r="B16" s="76" t="s">
        <v>82</v>
      </c>
      <c r="C16" s="77">
        <v>2003.9999999999982</v>
      </c>
      <c r="D16" s="70" t="s">
        <v>66</v>
      </c>
      <c r="E16" s="85">
        <v>133235.40736572602</v>
      </c>
      <c r="F16" s="77">
        <v>133235.40736572602</v>
      </c>
      <c r="G16" s="79">
        <v>267003756.36091471</v>
      </c>
      <c r="H16" s="65" t="s">
        <v>66</v>
      </c>
    </row>
    <row r="17" spans="1:8" ht="17.399999999999999" x14ac:dyDescent="0.3">
      <c r="A17" s="75" t="s">
        <v>87</v>
      </c>
      <c r="B17" s="76" t="s">
        <v>82</v>
      </c>
      <c r="C17" s="77">
        <v>2004</v>
      </c>
      <c r="D17" s="70" t="s">
        <v>66</v>
      </c>
      <c r="E17" s="85">
        <v>312311.52110964741</v>
      </c>
      <c r="F17" s="77">
        <v>312311.52110964741</v>
      </c>
      <c r="G17" s="86">
        <v>625872288.30373335</v>
      </c>
      <c r="H17" s="65" t="s">
        <v>66</v>
      </c>
    </row>
    <row r="18" spans="1:8" ht="17.399999999999999" x14ac:dyDescent="0.3">
      <c r="A18" s="87" t="s">
        <v>88</v>
      </c>
      <c r="B18" s="88" t="s">
        <v>66</v>
      </c>
      <c r="C18" s="70" t="s">
        <v>66</v>
      </c>
      <c r="D18" s="70" t="s">
        <v>66</v>
      </c>
      <c r="E18" s="70" t="s">
        <v>66</v>
      </c>
      <c r="F18" s="70" t="s">
        <v>66</v>
      </c>
      <c r="G18" s="79">
        <v>65368504.731788374</v>
      </c>
      <c r="H18" s="65" t="s">
        <v>66</v>
      </c>
    </row>
    <row r="19" spans="1:8" ht="17.399999999999999" x14ac:dyDescent="0.3">
      <c r="A19" s="89" t="s">
        <v>89</v>
      </c>
      <c r="B19" s="88" t="s">
        <v>78</v>
      </c>
      <c r="C19" s="77">
        <v>36000</v>
      </c>
      <c r="D19" s="70" t="s">
        <v>66</v>
      </c>
      <c r="E19" s="85">
        <v>1155</v>
      </c>
      <c r="F19" s="77">
        <v>1155</v>
      </c>
      <c r="G19" s="79">
        <v>41580000</v>
      </c>
      <c r="H19" s="65" t="s">
        <v>66</v>
      </c>
    </row>
    <row r="20" spans="1:8" x14ac:dyDescent="0.3">
      <c r="A20" s="89" t="s">
        <v>90</v>
      </c>
      <c r="B20" s="88" t="s">
        <v>82</v>
      </c>
      <c r="C20" s="77">
        <v>243.78421234604923</v>
      </c>
      <c r="D20" s="77">
        <v>537446.67453810014</v>
      </c>
      <c r="E20" s="85">
        <v>42.273000000000003</v>
      </c>
      <c r="F20" s="77">
        <v>93195.055800000002</v>
      </c>
      <c r="G20" s="79">
        <v>22719483.272749107</v>
      </c>
      <c r="H20" s="65" t="s">
        <v>66</v>
      </c>
    </row>
    <row r="21" spans="1:8" x14ac:dyDescent="0.3">
      <c r="A21" s="89" t="s">
        <v>91</v>
      </c>
      <c r="B21" s="88" t="s">
        <v>10</v>
      </c>
      <c r="C21" s="77">
        <v>255.81175608407366</v>
      </c>
      <c r="D21" s="77">
        <v>8224.5389391347308</v>
      </c>
      <c r="E21" s="85">
        <v>129.9795</v>
      </c>
      <c r="F21" s="77">
        <v>4178.9379636169815</v>
      </c>
      <c r="G21" s="79">
        <v>1069021.4590392627</v>
      </c>
      <c r="H21" s="6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Календарь</vt:lpstr>
      <vt:lpstr>ИД</vt:lpstr>
      <vt:lpstr>Pr.15.03.2023</vt:lpstr>
      <vt:lpstr>ОАР</vt:lpstr>
      <vt:lpstr>Ком.расх</vt:lpstr>
      <vt:lpstr>Металлургия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2023-05-19T08:50:52Z</dcterms:modified>
</cp:coreProperties>
</file>