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userName="Administrator" reservationPassword="ED45"/>
  <workbookPr updateLinks="never" codeName="ЭтаКнига" defaultThemeVersion="124226"/>
  <mc:AlternateContent xmlns:mc="http://schemas.openxmlformats.org/markup-compatibility/2006">
    <mc:Choice Requires="x15">
      <x15ac:absPath xmlns:x15ac="http://schemas.microsoft.com/office/spreadsheetml/2010/11/ac" url="D:\TenIG_FromPOCS_2016.10.25\TenIG_LecturesForBachelors\MO\MO_ПИ-15_2017.09.03\MO_Labs_ПИ-1-15\"/>
    </mc:Choice>
  </mc:AlternateContent>
  <bookViews>
    <workbookView xWindow="-15" yWindow="4710" windowWidth="15330" windowHeight="4755" activeTab="2"/>
  </bookViews>
  <sheets>
    <sheet name="sheet1" sheetId="1" r:id="rId1"/>
    <sheet name="sheet2" sheetId="2" r:id="rId2"/>
    <sheet name="sheet3" sheetId="3" r:id="rId3"/>
    <sheet name="sheet4" sheetId="4" r:id="rId4"/>
    <sheet name="sheet5" sheetId="5" r:id="rId5"/>
  </sheets>
  <calcPr calcId="162913" iterate="1"/>
</workbook>
</file>

<file path=xl/calcChain.xml><?xml version="1.0" encoding="utf-8"?>
<calcChain xmlns="http://schemas.openxmlformats.org/spreadsheetml/2006/main">
  <c r="K104" i="1" l="1"/>
  <c r="J104" i="1" s="1"/>
  <c r="I104" i="1"/>
  <c r="K103" i="1"/>
  <c r="J103" i="1"/>
  <c r="I103" i="1"/>
  <c r="K102" i="1"/>
  <c r="J102" i="1"/>
  <c r="I102" i="1"/>
  <c r="K101" i="1"/>
  <c r="J101" i="1" s="1"/>
  <c r="I101" i="1"/>
  <c r="K100" i="1"/>
  <c r="J100" i="1"/>
  <c r="I100" i="1"/>
  <c r="K99" i="1"/>
  <c r="J99" i="1"/>
  <c r="I99" i="1"/>
  <c r="K98" i="1"/>
  <c r="J98" i="1"/>
  <c r="I98" i="1"/>
  <c r="K97" i="1"/>
  <c r="J97" i="1"/>
  <c r="I97" i="1"/>
  <c r="K96" i="1"/>
  <c r="J96" i="1" s="1"/>
  <c r="I96" i="1"/>
  <c r="K95" i="1"/>
  <c r="J95" i="1"/>
  <c r="I95" i="1"/>
  <c r="K94" i="1"/>
  <c r="J94" i="1"/>
  <c r="I94" i="1"/>
  <c r="K93" i="1"/>
  <c r="J93" i="1" s="1"/>
  <c r="I93" i="1"/>
  <c r="K92" i="1"/>
  <c r="J92" i="1"/>
  <c r="I92" i="1"/>
  <c r="K91" i="1"/>
  <c r="J91" i="1"/>
  <c r="I91" i="1"/>
  <c r="K90" i="1"/>
  <c r="J90" i="1"/>
  <c r="I90" i="1"/>
  <c r="K89" i="1"/>
  <c r="J89" i="1"/>
  <c r="I89" i="1"/>
  <c r="K88" i="1"/>
  <c r="J88" i="1" s="1"/>
  <c r="I88" i="1"/>
  <c r="K87" i="1"/>
  <c r="J87" i="1"/>
  <c r="I87" i="1"/>
  <c r="K86" i="1"/>
  <c r="J86" i="1"/>
  <c r="I86" i="1"/>
  <c r="K85" i="1"/>
  <c r="J85" i="1" s="1"/>
  <c r="I85" i="1"/>
  <c r="K84" i="1"/>
  <c r="J84" i="1"/>
  <c r="I84" i="1"/>
  <c r="K83" i="1"/>
  <c r="J83" i="1"/>
  <c r="I83" i="1"/>
  <c r="K82" i="1"/>
  <c r="J82" i="1"/>
  <c r="I82" i="1"/>
  <c r="K81" i="1"/>
  <c r="J81" i="1"/>
  <c r="I81" i="1"/>
  <c r="K80" i="1"/>
  <c r="J80" i="1" s="1"/>
  <c r="I80" i="1"/>
  <c r="K79" i="1"/>
  <c r="J79" i="1"/>
  <c r="I79" i="1"/>
  <c r="K78" i="1"/>
  <c r="J78" i="1"/>
  <c r="I78" i="1"/>
  <c r="K77" i="1"/>
  <c r="J77" i="1" s="1"/>
  <c r="I77" i="1"/>
  <c r="K76" i="1"/>
  <c r="J76" i="1"/>
  <c r="I76" i="1"/>
  <c r="K75" i="1"/>
  <c r="J75" i="1"/>
  <c r="I75" i="1"/>
  <c r="K74" i="1"/>
  <c r="J74" i="1"/>
  <c r="I74" i="1"/>
  <c r="K73" i="1"/>
  <c r="J73" i="1"/>
  <c r="I73" i="1"/>
  <c r="K72" i="1"/>
  <c r="J72" i="1" s="1"/>
  <c r="I72" i="1"/>
  <c r="K71" i="1"/>
  <c r="J71" i="1"/>
  <c r="I71" i="1"/>
  <c r="K70" i="1"/>
  <c r="J70" i="1"/>
  <c r="I70" i="1"/>
  <c r="K69" i="1"/>
  <c r="J69" i="1" s="1"/>
  <c r="I69" i="1"/>
  <c r="K68" i="1"/>
  <c r="J68" i="1"/>
  <c r="I68" i="1"/>
  <c r="K67" i="1"/>
  <c r="J67" i="1"/>
  <c r="I67" i="1"/>
  <c r="K66" i="1"/>
  <c r="J66" i="1"/>
  <c r="I66" i="1"/>
  <c r="K65" i="1"/>
  <c r="J65" i="1"/>
  <c r="I65" i="1"/>
  <c r="K64" i="1"/>
  <c r="J64" i="1" s="1"/>
  <c r="I64" i="1"/>
  <c r="K63" i="1"/>
  <c r="J63" i="1"/>
  <c r="I63" i="1"/>
  <c r="K62" i="1"/>
  <c r="J62" i="1"/>
  <c r="I62" i="1"/>
  <c r="K61" i="1"/>
  <c r="J61" i="1" s="1"/>
  <c r="I61" i="1"/>
  <c r="K60" i="1"/>
  <c r="J60" i="1"/>
  <c r="I60" i="1"/>
  <c r="K59" i="1"/>
  <c r="J59" i="1"/>
  <c r="I59" i="1"/>
  <c r="K58" i="1"/>
  <c r="J58" i="1"/>
  <c r="I58" i="1"/>
  <c r="K57" i="1"/>
  <c r="J57" i="1"/>
  <c r="I57" i="1"/>
  <c r="K56" i="1"/>
  <c r="J56" i="1" s="1"/>
  <c r="I56" i="1"/>
  <c r="K55" i="1"/>
  <c r="J55" i="1"/>
  <c r="I55" i="1"/>
  <c r="K54" i="1"/>
  <c r="J54" i="1"/>
  <c r="I54" i="1"/>
  <c r="K53" i="1"/>
  <c r="J53" i="1" s="1"/>
  <c r="I53" i="1"/>
  <c r="K52" i="1"/>
  <c r="J52" i="1"/>
  <c r="I52" i="1"/>
  <c r="K51" i="1"/>
  <c r="J51" i="1"/>
  <c r="I51" i="1"/>
  <c r="K50" i="1"/>
  <c r="J50" i="1"/>
  <c r="I50" i="1"/>
  <c r="K49" i="1"/>
  <c r="J49" i="1"/>
  <c r="I49" i="1"/>
  <c r="K48" i="1"/>
  <c r="J48" i="1" s="1"/>
  <c r="I48" i="1"/>
  <c r="K47" i="1"/>
  <c r="J47" i="1"/>
  <c r="I47" i="1"/>
  <c r="K46" i="1"/>
  <c r="J46" i="1"/>
  <c r="I46" i="1"/>
  <c r="K45" i="1"/>
  <c r="J45" i="1" s="1"/>
  <c r="I45" i="1"/>
  <c r="K44" i="1"/>
  <c r="J44" i="1"/>
  <c r="I44" i="1"/>
  <c r="K43" i="1"/>
  <c r="J43" i="1"/>
  <c r="I43" i="1"/>
  <c r="K42" i="1"/>
  <c r="J42" i="1"/>
  <c r="I42" i="1"/>
  <c r="K41" i="1"/>
  <c r="J41" i="1"/>
  <c r="I41" i="1"/>
  <c r="K40" i="1"/>
  <c r="J40" i="1" s="1"/>
  <c r="I40" i="1"/>
  <c r="K39" i="1"/>
  <c r="J39" i="1"/>
  <c r="I39" i="1"/>
  <c r="K38" i="1"/>
  <c r="J38" i="1"/>
  <c r="I38" i="1"/>
  <c r="K37" i="1"/>
  <c r="J37" i="1" s="1"/>
  <c r="I37" i="1"/>
  <c r="K36" i="1"/>
  <c r="J36" i="1"/>
  <c r="I36" i="1"/>
  <c r="K35" i="1"/>
  <c r="J35" i="1"/>
  <c r="I35" i="1"/>
  <c r="K34" i="1"/>
  <c r="J34" i="1"/>
  <c r="I34" i="1"/>
  <c r="K33" i="1"/>
  <c r="J33" i="1"/>
  <c r="I33" i="1"/>
  <c r="K32" i="1"/>
  <c r="J32" i="1" s="1"/>
  <c r="I32" i="1"/>
  <c r="K31" i="1"/>
  <c r="J31" i="1"/>
  <c r="I31" i="1"/>
  <c r="K30" i="1"/>
  <c r="J30" i="1"/>
  <c r="I30" i="1"/>
  <c r="K29" i="1"/>
  <c r="J29" i="1" s="1"/>
  <c r="I29" i="1"/>
  <c r="K28" i="1"/>
  <c r="J28" i="1"/>
  <c r="I28" i="1"/>
  <c r="K27" i="1"/>
  <c r="J27" i="1"/>
  <c r="I27" i="1"/>
  <c r="K26" i="1"/>
  <c r="J26" i="1"/>
  <c r="I26" i="1"/>
  <c r="K25" i="1"/>
  <c r="J25" i="1"/>
  <c r="I25" i="1"/>
  <c r="K24" i="1"/>
  <c r="J24" i="1" s="1"/>
  <c r="I24" i="1"/>
  <c r="K23" i="1"/>
  <c r="J23" i="1"/>
  <c r="I23" i="1"/>
  <c r="K22" i="1"/>
  <c r="J22" i="1"/>
  <c r="I22" i="1"/>
  <c r="K21" i="1"/>
  <c r="J21" i="1" s="1"/>
  <c r="I21" i="1"/>
  <c r="K20" i="1"/>
  <c r="J20" i="1"/>
  <c r="I20" i="1"/>
  <c r="K19" i="1"/>
  <c r="J19" i="1"/>
  <c r="I19" i="1"/>
  <c r="K18" i="1"/>
  <c r="J18" i="1"/>
  <c r="I18" i="1"/>
  <c r="K17" i="1"/>
  <c r="J17" i="1"/>
  <c r="I17" i="1"/>
  <c r="K16" i="1"/>
  <c r="J16" i="1" s="1"/>
  <c r="I16" i="1"/>
  <c r="K15" i="1"/>
  <c r="J15" i="1"/>
  <c r="I15" i="1"/>
  <c r="K14" i="1"/>
  <c r="J14" i="1"/>
  <c r="I14" i="1"/>
  <c r="K13" i="1"/>
  <c r="J13" i="1" s="1"/>
  <c r="I13" i="1"/>
  <c r="K12" i="1"/>
  <c r="J12" i="1"/>
  <c r="I12" i="1"/>
  <c r="K11" i="1"/>
  <c r="J11" i="1"/>
  <c r="I11" i="1"/>
  <c r="K10" i="1"/>
  <c r="J10" i="1"/>
  <c r="I10" i="1"/>
  <c r="K9" i="1"/>
  <c r="J9" i="1"/>
  <c r="I9" i="1"/>
  <c r="K8" i="1"/>
  <c r="J8" i="1" s="1"/>
  <c r="I8" i="1"/>
  <c r="K7" i="1"/>
  <c r="J7" i="1"/>
  <c r="I7" i="1"/>
  <c r="K6" i="1"/>
  <c r="J6" i="1"/>
  <c r="I6" i="1"/>
  <c r="K5" i="1"/>
  <c r="J5" i="1" s="1"/>
  <c r="I5" i="1"/>
  <c r="K4" i="1"/>
  <c r="J4" i="1"/>
  <c r="I4" i="1"/>
  <c r="H76" i="5" l="1"/>
  <c r="J22" i="5" l="1"/>
  <c r="J21" i="5"/>
  <c r="J20" i="5"/>
  <c r="J19" i="5"/>
  <c r="J18" i="5"/>
  <c r="J17" i="5"/>
  <c r="J16" i="5"/>
  <c r="J15" i="5"/>
  <c r="J14" i="5"/>
  <c r="J13" i="5"/>
  <c r="J12" i="5"/>
  <c r="I76" i="5"/>
  <c r="H75" i="5" l="1"/>
  <c r="H77" i="5"/>
  <c r="H78" i="5" s="1"/>
  <c r="H79" i="5" s="1"/>
  <c r="I22" i="5"/>
  <c r="I21" i="5"/>
  <c r="I20" i="5"/>
  <c r="I19" i="5"/>
  <c r="I18" i="5"/>
  <c r="I17" i="5"/>
  <c r="I16" i="5"/>
  <c r="I15" i="5"/>
  <c r="I14" i="5"/>
  <c r="I13" i="5"/>
  <c r="I12" i="5"/>
  <c r="E7" i="3"/>
  <c r="M5" i="4"/>
  <c r="I5" i="4"/>
  <c r="D5" i="2"/>
  <c r="E5" i="2"/>
  <c r="C5" i="2"/>
  <c r="I78" i="5" l="1"/>
  <c r="I77" i="5"/>
  <c r="F5" i="2"/>
  <c r="G5" i="2" s="1"/>
  <c r="B6" i="2" s="1"/>
  <c r="E6" i="2" s="1"/>
  <c r="I75" i="5"/>
  <c r="H74" i="5"/>
  <c r="H80" i="5"/>
  <c r="I79" i="5"/>
  <c r="H6" i="2"/>
  <c r="D6" i="2"/>
  <c r="F7" i="3"/>
  <c r="I74" i="5" l="1"/>
  <c r="H73" i="5"/>
  <c r="C6" i="2"/>
  <c r="I80" i="5"/>
  <c r="H81" i="5"/>
  <c r="F6" i="2"/>
  <c r="G6" i="2" s="1"/>
  <c r="B7" i="2" s="1"/>
  <c r="H72" i="5" l="1"/>
  <c r="I73" i="5"/>
  <c r="H82" i="5"/>
  <c r="I81" i="5"/>
  <c r="H7" i="2"/>
  <c r="D7" i="2"/>
  <c r="E7" i="2"/>
  <c r="C7" i="2"/>
  <c r="H71" i="5" l="1"/>
  <c r="I72" i="5"/>
  <c r="H83" i="5"/>
  <c r="I82" i="5"/>
  <c r="F7" i="2"/>
  <c r="G7" i="2" s="1"/>
  <c r="B8" i="2" s="1"/>
  <c r="I71" i="5" l="1"/>
  <c r="H70" i="5"/>
  <c r="H84" i="5"/>
  <c r="I83" i="5"/>
  <c r="H8" i="2"/>
  <c r="D8" i="2"/>
  <c r="C8" i="2"/>
  <c r="E8" i="2"/>
  <c r="I70" i="5" l="1"/>
  <c r="H69" i="5"/>
  <c r="H85" i="5"/>
  <c r="I84" i="5"/>
  <c r="F8" i="2"/>
  <c r="G8" i="2" s="1"/>
  <c r="B9" i="2" s="1"/>
  <c r="H68" i="5" l="1"/>
  <c r="I69" i="5"/>
  <c r="H86" i="5"/>
  <c r="I85" i="5"/>
  <c r="E9" i="2"/>
  <c r="H9" i="2"/>
  <c r="C9" i="2"/>
  <c r="D9" i="2"/>
  <c r="H67" i="5" l="1"/>
  <c r="I68" i="5"/>
  <c r="F9" i="2"/>
  <c r="G9" i="2" s="1"/>
  <c r="B10" i="2" s="1"/>
  <c r="C10" i="2" s="1"/>
  <c r="H87" i="5"/>
  <c r="I86" i="5"/>
  <c r="E10" i="2"/>
  <c r="H10" i="2"/>
  <c r="D10" i="2"/>
  <c r="I67" i="5" l="1"/>
  <c r="H66" i="5"/>
  <c r="H88" i="5"/>
  <c r="I87" i="5"/>
  <c r="F10" i="2"/>
  <c r="G10" i="2" s="1"/>
  <c r="B11" i="2" s="1"/>
  <c r="H65" i="5" l="1"/>
  <c r="I66" i="5"/>
  <c r="I88" i="5"/>
  <c r="H89" i="5"/>
  <c r="D11" i="2"/>
  <c r="E11" i="2"/>
  <c r="H11" i="2"/>
  <c r="C11" i="2"/>
  <c r="H64" i="5" l="1"/>
  <c r="I65" i="5"/>
  <c r="H90" i="5"/>
  <c r="I89" i="5"/>
  <c r="F11" i="2"/>
  <c r="G11" i="2" s="1"/>
  <c r="B12" i="2" s="1"/>
  <c r="H63" i="5" l="1"/>
  <c r="I64" i="5"/>
  <c r="H91" i="5"/>
  <c r="I90" i="5"/>
  <c r="H12" i="2"/>
  <c r="C12" i="2"/>
  <c r="D12" i="2"/>
  <c r="E12" i="2"/>
  <c r="I63" i="5" l="1"/>
  <c r="H62" i="5"/>
  <c r="H92" i="5"/>
  <c r="I91" i="5"/>
  <c r="F12" i="2"/>
  <c r="G12" i="2" s="1"/>
  <c r="B13" i="2" s="1"/>
  <c r="I62" i="5" l="1"/>
  <c r="H61" i="5"/>
  <c r="H93" i="5"/>
  <c r="I92" i="5"/>
  <c r="D13" i="2"/>
  <c r="H13" i="2"/>
  <c r="C13" i="2"/>
  <c r="E13" i="2"/>
  <c r="I61" i="5" l="1"/>
  <c r="H60" i="5"/>
  <c r="H94" i="5"/>
  <c r="I93" i="5"/>
  <c r="F13" i="2"/>
  <c r="G13" i="2" s="1"/>
  <c r="B14" i="2" s="1"/>
  <c r="I60" i="5" l="1"/>
  <c r="H59" i="5"/>
  <c r="H95" i="5"/>
  <c r="I94" i="5"/>
  <c r="E14" i="2"/>
  <c r="H14" i="2"/>
  <c r="C14" i="2"/>
  <c r="D14" i="2"/>
  <c r="F14" i="2" l="1"/>
  <c r="G14" i="2" s="1"/>
  <c r="B15" i="2" s="1"/>
  <c r="H58" i="5"/>
  <c r="I59" i="5"/>
  <c r="H96" i="5"/>
  <c r="I95" i="5"/>
  <c r="H15" i="2"/>
  <c r="D15" i="2"/>
  <c r="E15" i="2"/>
  <c r="C15" i="2"/>
  <c r="I58" i="5" l="1"/>
  <c r="H57" i="5"/>
  <c r="F15" i="2"/>
  <c r="G15" i="2" s="1"/>
  <c r="B16" i="2" s="1"/>
  <c r="D16" i="2" s="1"/>
  <c r="H97" i="5"/>
  <c r="I96" i="5"/>
  <c r="H16" i="2"/>
  <c r="C16" i="2" l="1"/>
  <c r="H56" i="5"/>
  <c r="I57" i="5"/>
  <c r="E16" i="2"/>
  <c r="F16" i="2" s="1"/>
  <c r="G16" i="2" s="1"/>
  <c r="B17" i="2" s="1"/>
  <c r="I97" i="5"/>
  <c r="H98" i="5"/>
  <c r="I56" i="5" l="1"/>
  <c r="H55" i="5"/>
  <c r="H99" i="5"/>
  <c r="I98" i="5"/>
  <c r="C17" i="2"/>
  <c r="H17" i="2"/>
  <c r="D17" i="2"/>
  <c r="E17" i="2"/>
  <c r="H54" i="5" l="1"/>
  <c r="I55" i="5"/>
  <c r="H100" i="5"/>
  <c r="I99" i="5"/>
  <c r="F17" i="2"/>
  <c r="G17" i="2" s="1"/>
  <c r="B18" i="2" s="1"/>
  <c r="I54" i="5" l="1"/>
  <c r="H53" i="5"/>
  <c r="H101" i="5"/>
  <c r="I100" i="5"/>
  <c r="E18" i="2"/>
  <c r="H18" i="2"/>
  <c r="C18" i="2"/>
  <c r="D18" i="2"/>
  <c r="F18" i="2" l="1"/>
  <c r="G18" i="2" s="1"/>
  <c r="B19" i="2" s="1"/>
  <c r="I53" i="5"/>
  <c r="H52" i="5"/>
  <c r="H102" i="5"/>
  <c r="I101" i="5"/>
  <c r="D19" i="2"/>
  <c r="E19" i="2"/>
  <c r="H19" i="2"/>
  <c r="C19" i="2"/>
  <c r="F19" i="2" l="1"/>
  <c r="G19" i="2" s="1"/>
  <c r="B20" i="2" s="1"/>
  <c r="H51" i="5"/>
  <c r="I52" i="5"/>
  <c r="H103" i="5"/>
  <c r="I102" i="5"/>
  <c r="H20" i="2"/>
  <c r="C20" i="2"/>
  <c r="D20" i="2"/>
  <c r="E20" i="2"/>
  <c r="H50" i="5" l="1"/>
  <c r="I51" i="5"/>
  <c r="H104" i="5"/>
  <c r="I103" i="5"/>
  <c r="F20" i="2"/>
  <c r="G20" i="2" s="1"/>
  <c r="B21" i="2" s="1"/>
  <c r="H49" i="5" l="1"/>
  <c r="I50" i="5"/>
  <c r="H105" i="5"/>
  <c r="I104" i="5"/>
  <c r="H21" i="2"/>
  <c r="E21" i="2"/>
  <c r="C21" i="2"/>
  <c r="D21" i="2"/>
  <c r="F21" i="2" l="1"/>
  <c r="G21" i="2" s="1"/>
  <c r="I49" i="5"/>
  <c r="H48" i="5"/>
  <c r="H106" i="5"/>
  <c r="I105" i="5"/>
  <c r="I48" i="5" l="1"/>
  <c r="H47" i="5"/>
  <c r="H107" i="5"/>
  <c r="I106" i="5"/>
  <c r="H46" i="5" l="1"/>
  <c r="I47" i="5"/>
  <c r="H108" i="5"/>
  <c r="I107" i="5"/>
  <c r="H45" i="5" l="1"/>
  <c r="I46" i="5"/>
  <c r="H109" i="5"/>
  <c r="I108" i="5"/>
  <c r="H44" i="5" l="1"/>
  <c r="I45" i="5"/>
  <c r="H110" i="5"/>
  <c r="I109" i="5"/>
  <c r="H43" i="5" l="1"/>
  <c r="I44" i="5"/>
  <c r="H111" i="5"/>
  <c r="I110" i="5"/>
  <c r="I43" i="5" l="1"/>
  <c r="H42" i="5"/>
  <c r="H112" i="5"/>
  <c r="I111" i="5"/>
  <c r="H41" i="5" l="1"/>
  <c r="I42" i="5"/>
  <c r="I112" i="5"/>
  <c r="H113" i="5"/>
  <c r="I41" i="5" l="1"/>
  <c r="H40" i="5"/>
  <c r="H114" i="5"/>
  <c r="I113" i="5"/>
  <c r="H39" i="5" l="1"/>
  <c r="I40" i="5"/>
  <c r="H115" i="5"/>
  <c r="I114" i="5"/>
  <c r="I39" i="5" l="1"/>
  <c r="H38" i="5"/>
  <c r="H116" i="5"/>
  <c r="I115" i="5"/>
  <c r="H37" i="5" l="1"/>
  <c r="I38" i="5"/>
  <c r="H117" i="5"/>
  <c r="I116" i="5"/>
  <c r="I37" i="5" l="1"/>
  <c r="H36" i="5"/>
  <c r="H118" i="5"/>
  <c r="I117" i="5"/>
  <c r="H35" i="5" l="1"/>
  <c r="I36" i="5"/>
  <c r="H119" i="5"/>
  <c r="I118" i="5"/>
  <c r="I35" i="5" l="1"/>
  <c r="H34" i="5"/>
  <c r="H120" i="5"/>
  <c r="I119" i="5"/>
  <c r="I34" i="5" l="1"/>
  <c r="H33" i="5"/>
  <c r="H121" i="5"/>
  <c r="I120" i="5"/>
  <c r="H32" i="5" l="1"/>
  <c r="I33" i="5"/>
  <c r="H122" i="5"/>
  <c r="I121" i="5"/>
  <c r="H31" i="5" l="1"/>
  <c r="I32" i="5"/>
  <c r="H123" i="5"/>
  <c r="I122" i="5"/>
  <c r="I31" i="5" l="1"/>
  <c r="H30" i="5"/>
  <c r="H124" i="5"/>
  <c r="I123" i="5"/>
  <c r="I30" i="5" l="1"/>
  <c r="H29" i="5"/>
  <c r="J5" i="4"/>
  <c r="H125" i="5"/>
  <c r="I124" i="5"/>
  <c r="H28" i="5" l="1"/>
  <c r="I29" i="5"/>
  <c r="H126" i="5"/>
  <c r="I126" i="5" s="1"/>
  <c r="I125" i="5"/>
  <c r="H27" i="5" l="1"/>
  <c r="I28" i="5"/>
  <c r="I27" i="5" l="1"/>
  <c r="I25" i="5"/>
  <c r="B7" i="3"/>
  <c r="C7" i="3"/>
  <c r="G7" i="3"/>
  <c r="I7" i="3"/>
  <c r="J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I26" i="3"/>
  <c r="I27" i="3"/>
  <c r="K5" i="4"/>
  <c r="L5" i="4"/>
  <c r="A7" i="4"/>
  <c r="B7" i="4"/>
  <c r="C7" i="4"/>
  <c r="D7" i="4"/>
  <c r="E7" i="4"/>
  <c r="F7" i="4"/>
  <c r="G7" i="4"/>
  <c r="H7" i="4"/>
  <c r="I7" i="4"/>
  <c r="J7" i="4"/>
  <c r="K7" i="4"/>
  <c r="L7" i="4"/>
  <c r="M7" i="4"/>
  <c r="N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ten_IG</author>
    <author>tenig</author>
    <author>Administrator</author>
  </authors>
  <commentList>
    <comment ref="H6" authorId="0"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 ref="C88" authorId="1" shapeId="0">
      <text>
        <r>
          <rPr>
            <b/>
            <sz val="9"/>
            <color indexed="81"/>
            <rFont val="Tahoma"/>
            <family val="2"/>
            <charset val="204"/>
          </rPr>
          <t>tenig:</t>
        </r>
        <r>
          <rPr>
            <sz val="9"/>
            <color indexed="81"/>
            <rFont val="Tahoma"/>
            <family val="2"/>
            <charset val="204"/>
          </rPr>
          <t xml:space="preserve">
Студент должен объяснить почему при начальной точке X0=X* значение параметра SIGMA=2 (это означает, что скорость сходимости оптимизационного метода является квадратичной) в исходной точке X0. Программа в Таблице 7.4 не может определить значение параметра SIGMA  в этой точке  когда количество итераций меньше или равно трем. Программа рекомендует подумать немного и чтобы определить скорость сходимости рекомендует проанализировать скорость сходимости метода оптимизации в окрестности оптимальной точки X* и на основе такого анализа сделать вывод о значении скорости сходимости метода оптимизации в точке X0=X*.</t>
        </r>
      </text>
    </comment>
    <comment ref="D88" authorId="2" shapeId="0">
      <text>
        <r>
          <rPr>
            <b/>
            <sz val="9"/>
            <color indexed="81"/>
            <rFont val="Tahoma"/>
            <family val="2"/>
            <charset val="204"/>
          </rPr>
          <t>Administrator:</t>
        </r>
        <r>
          <rPr>
            <sz val="9"/>
            <color indexed="81"/>
            <rFont val="Tahoma"/>
            <family val="2"/>
            <charset val="204"/>
          </rPr>
          <t xml:space="preserve">
"Think: If k&lt;=3, then what it is equal SIGMA to?"</t>
        </r>
      </text>
    </comment>
  </commentList>
</comments>
</file>

<file path=xl/comments3.xml><?xml version="1.0" encoding="utf-8"?>
<comments xmlns="http://schemas.openxmlformats.org/spreadsheetml/2006/main">
  <authors>
    <author>ten_IG</author>
  </authors>
  <commentList>
    <comment ref="L4" authorId="0" shapeId="0">
      <text>
        <r>
          <rPr>
            <b/>
            <sz val="8"/>
            <color indexed="81"/>
            <rFont val="Tahoma"/>
            <family val="2"/>
            <charset val="204"/>
          </rPr>
          <t>ten_IG:</t>
        </r>
        <r>
          <rPr>
            <sz val="8"/>
            <color indexed="81"/>
            <rFont val="Tahoma"/>
            <family val="2"/>
            <charset val="204"/>
          </rPr>
          <t xml:space="preserve">
Целевая функция для задачи №2 имеет вид:
f(x)=[alfa*(x-C)/x^(2*D)].
Производная от целевой функции имеет вид:
f '(x)=[alfa*(x-2*D*x+2*C*D)/x^(2*D+1)]
</t>
        </r>
      </text>
    </commen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comments4.xml><?xml version="1.0" encoding="utf-8"?>
<comments xmlns="http://schemas.openxmlformats.org/spreadsheetml/2006/main">
  <authors>
    <author>tenig</author>
    <author>Иосиф</author>
  </authors>
  <commentList>
    <comment ref="H25" authorId="0" shapeId="0">
      <text>
        <r>
          <rPr>
            <b/>
            <sz val="9"/>
            <color indexed="81"/>
            <rFont val="Tahoma"/>
            <family val="2"/>
            <charset val="204"/>
          </rPr>
          <t>tenig:</t>
        </r>
        <r>
          <rPr>
            <sz val="9"/>
            <color indexed="81"/>
            <rFont val="Tahoma"/>
            <family val="2"/>
            <charset val="204"/>
          </rPr>
          <t xml:space="preserve">
Here Increment of step size of Initial Price list is. </t>
        </r>
      </text>
    </comment>
    <comment ref="I25" authorId="0" shapeId="0">
      <text>
        <r>
          <rPr>
            <b/>
            <sz val="9"/>
            <color indexed="81"/>
            <rFont val="Tahoma"/>
            <family val="2"/>
            <charset val="204"/>
          </rPr>
          <t>tenig:</t>
        </r>
        <r>
          <rPr>
            <sz val="9"/>
            <color indexed="81"/>
            <rFont val="Tahoma"/>
            <family val="2"/>
            <charset val="204"/>
          </rPr>
          <t xml:space="preserve">
Размер области сходимости</t>
        </r>
      </text>
    </comment>
    <comment ref="H76" authorId="1" shapeId="0">
      <text>
        <r>
          <rPr>
            <b/>
            <sz val="9"/>
            <color indexed="81"/>
            <rFont val="Tahoma"/>
            <family val="2"/>
            <charset val="204"/>
          </rPr>
          <t>Иосиф:</t>
        </r>
        <r>
          <rPr>
            <sz val="9"/>
            <color indexed="81"/>
            <rFont val="Tahoma"/>
            <family val="2"/>
            <charset val="204"/>
          </rPr>
          <t xml:space="preserve">
In this cell must be referenced to the Sheet1's cell where solution of your assigned task is.</t>
        </r>
      </text>
    </comment>
  </commentList>
</comments>
</file>

<file path=xl/sharedStrings.xml><?xml version="1.0" encoding="utf-8"?>
<sst xmlns="http://schemas.openxmlformats.org/spreadsheetml/2006/main" count="113" uniqueCount="90">
  <si>
    <t>Параметры модели рынка для лабораторных работ по Методам оптимизации</t>
  </si>
  <si>
    <t>№</t>
  </si>
  <si>
    <t>Это параметры для примера</t>
  </si>
  <si>
    <t>Цена</t>
  </si>
  <si>
    <t>Спрос</t>
  </si>
  <si>
    <t>Прибыль</t>
  </si>
  <si>
    <t>N</t>
  </si>
  <si>
    <t>Таблица 1: Распределение моделей рынка по студентам.</t>
  </si>
  <si>
    <t>Оптимальная Цена</t>
  </si>
  <si>
    <t xml:space="preserve"> Оптимальная Прибыль</t>
  </si>
  <si>
    <t>Начальная цена</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</si>
  <si>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</si>
  <si>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</si>
  <si>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</si>
  <si>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Количество итераций</t>
  </si>
  <si>
    <t>Допустимая Погрешность</t>
  </si>
  <si>
    <t>Оптимальная цена</t>
  </si>
  <si>
    <t>Состояние процесса поиска</t>
  </si>
  <si>
    <t>Кредит</t>
  </si>
  <si>
    <t>Выбор начальной цены</t>
  </si>
  <si>
    <t>В исходное состояние</t>
  </si>
  <si>
    <t>Пуск программы</t>
  </si>
  <si>
    <t>Номер итерации</t>
  </si>
  <si>
    <r>
      <t xml:space="preserve">Лабораторная работа №_7: Исследование </t>
    </r>
    <r>
      <rPr>
        <b/>
        <i/>
        <sz val="14"/>
        <rFont val="Arial Cyr"/>
        <charset val="204"/>
      </rPr>
      <t>метода Ньютона</t>
    </r>
    <r>
      <rPr>
        <b/>
        <sz val="10"/>
        <rFont val="Arial Cyr"/>
        <charset val="204"/>
      </rPr>
      <t xml:space="preserve"> при решении задачи №1.</t>
    </r>
  </si>
  <si>
    <t>F'(x)</t>
  </si>
  <si>
    <t>F''(x)</t>
  </si>
  <si>
    <t>alfa</t>
  </si>
  <si>
    <t>Прибыль=Спрос*(Цена-Себестоимость); Спрос=A/(Цена+Цена*B)^(2*D); Кредит=Себестоимость*Спрос; F'(x)-Первая производная прибыли от цены; F''(x)-Вторая производная  прибыли от цены.</t>
  </si>
  <si>
    <t>Программа, реализующая метод  Ньютона</t>
  </si>
  <si>
    <t>Выбор допустимой погрешности</t>
  </si>
  <si>
    <t>F'(x)/F''(x)</t>
  </si>
  <si>
    <t>RelError</t>
  </si>
  <si>
    <t>Начальная цена- Оптимальная цена</t>
  </si>
  <si>
    <t>f(x)=[exp(x)-2-x]^2; f'(x)=2*[exp(x)-2-x]*[exp(x)-1]; f''(x)=2*[exp(x)-1]^2+2*[exp(x)-2-x]*exp(x).</t>
  </si>
  <si>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</si>
  <si>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</si>
  <si>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</si>
  <si>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</si>
  <si>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</si>
  <si>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</si>
  <si>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</si>
  <si>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</si>
  <si>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Упражнение 7.1 Используйте Алгоритм Ньютона и найдите локальный минимум заданной целевой функции.</t>
  </si>
  <si>
    <t>Задание по лабораторной работе:</t>
  </si>
  <si>
    <t>1. Исследовать зависимости Количества итераций от Допустимой Погрешности и Начального значения цены.</t>
  </si>
  <si>
    <t>2. Построить графики 7.1 и 7.2 для этих зависимостей.</t>
  </si>
  <si>
    <t>Колличество итераций</t>
  </si>
  <si>
    <t>3. Определить скорость сходимости Метода Ньютона.</t>
  </si>
  <si>
    <t>f '(x)=</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</si>
  <si>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</si>
  <si>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</si>
  <si>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</si>
  <si>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</si>
  <si>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</si>
  <si>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</si>
  <si>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t>Вывод: Метод Ньютона  имеет линейную скорость сходимости потому, что  ряд {abs(X*-Xk+1)/abs(X*-Xk)^sigma} сходится к значению А=0,999959885841501 только при sigma=1.</t>
  </si>
  <si>
    <r>
      <t xml:space="preserve">Таблица 7.1  Зависимость </t>
    </r>
    <r>
      <rPr>
        <b/>
        <i/>
        <sz val="10"/>
        <rFont val="Arial Cyr"/>
        <charset val="204"/>
      </rPr>
      <t>Количества итераций</t>
    </r>
    <r>
      <rPr>
        <b/>
        <sz val="10"/>
        <rFont val="Arial Cyr"/>
        <charset val="204"/>
      </rPr>
      <t xml:space="preserve"> от </t>
    </r>
    <r>
      <rPr>
        <b/>
        <i/>
        <sz val="10"/>
        <rFont val="Arial Cyr"/>
        <charset val="204"/>
      </rPr>
      <t>Допустимой Погрешности</t>
    </r>
  </si>
  <si>
    <t>Таблица 7.3 Исходные данные для определения скорости сходимости Метода Ньютона</t>
  </si>
  <si>
    <t>Таблица 7.4. Определение скорости сходимости Метода Ньютона</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</si>
  <si>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</si>
  <si>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</si>
  <si>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</si>
  <si>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</si>
  <si>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</si>
  <si>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</si>
  <si>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</si>
  <si>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</si>
  <si>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</si>
  <si>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Limit of Credit Value</t>
  </si>
  <si>
    <t>Таблица 7.5  Зависимость Скорости сходимости итерационного алгоритма от Начальной цены</t>
  </si>
  <si>
    <t>SIGMA</t>
  </si>
  <si>
    <r>
      <t xml:space="preserve">Таблица 7.2  Зависимость </t>
    </r>
    <r>
      <rPr>
        <b/>
        <i/>
        <sz val="10"/>
        <rFont val="Arial Cyr"/>
        <charset val="204"/>
      </rPr>
      <t>Количества итераций</t>
    </r>
    <r>
      <rPr>
        <b/>
        <sz val="10"/>
        <rFont val="Arial Cyr"/>
        <charset val="204"/>
      </rPr>
      <t xml:space="preserve"> от </t>
    </r>
    <r>
      <rPr>
        <b/>
        <i/>
        <sz val="10"/>
        <rFont val="Arial Cyr"/>
        <charset val="204"/>
      </rPr>
      <t>Начальной аппроксимации цены.</t>
    </r>
  </si>
  <si>
    <t>Initial Price</t>
  </si>
  <si>
    <t>Initial Price – Optimum Price</t>
  </si>
  <si>
    <t>Логарифм от  Доп.Погрешности</t>
  </si>
  <si>
    <t>Фамилия, Имя студента группы 
ПИ-1-15</t>
  </si>
  <si>
    <t>Абдуллаев Нурлан Сайпидинович</t>
  </si>
  <si>
    <t>Байгазиев Ислам Азаматович</t>
  </si>
  <si>
    <t>Биримкулов Тилек Каныбекович</t>
  </si>
  <si>
    <t>Жусуев Азрет Саламатович</t>
  </si>
  <si>
    <t>Задорожный Владислав Сергеевич</t>
  </si>
  <si>
    <t>Мамедов Азиз Мурадович</t>
  </si>
  <si>
    <t xml:space="preserve">Марат уулу Иса </t>
  </si>
  <si>
    <t>Мухамметрахимов Хусан Абдувахапович</t>
  </si>
  <si>
    <t>Оконов Урмат Манасович</t>
  </si>
  <si>
    <t>Седельников Александр Андреевич</t>
  </si>
  <si>
    <t>Суханов Максим Евгеньевич</t>
  </si>
  <si>
    <t>Третьяков Денис Игоревич</t>
  </si>
  <si>
    <t>Ушур Ришад Фархатович</t>
  </si>
  <si>
    <t>Эркинов Ринат Насыпбекович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</si>
</sst>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E+00"/>
    <numFmt numFmtId="166" formatCode="#,##0.000000"/>
    <numFmt numFmtId="167" formatCode="0.000000E+00"/>
  </numFmts>
  <fonts count="25" x14ac:knownFonts="1">
    <font>
      <sz val="10"/>
      <name val="Arial Cyr"/>
      <charset val="204"/>
    </font>
    <font>
      <sz val="10"/>
      <name val="Arial Cyr"/>
      <charset val="204"/>
    </font>
    <font>
      <sz val="8"/>
      <name val="Arial Cyr"/>
      <charset val="204"/>
    </font>
    <font>
      <b/>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b/>
      <sz val="10"/>
      <name val="Arial"/>
      <family val="2"/>
      <charset val="204"/>
    </font>
    <font>
      <b/>
      <vertAlign val="superscript"/>
      <sz val="10"/>
      <name val="Arial"/>
      <family val="2"/>
      <charset val="204"/>
    </font>
    <font>
      <b/>
      <sz val="8"/>
      <name val="Arial Cyr"/>
      <charset val="204"/>
    </font>
    <font>
      <b/>
      <sz val="8"/>
      <name val="Arial"/>
      <family val="2"/>
    </font>
    <font>
      <b/>
      <sz val="10"/>
      <name val="Arial Cyr"/>
    </font>
    <font>
      <sz val="12"/>
      <name val="Times New Roman"/>
      <family val="1"/>
      <charset val="204"/>
    </font>
    <font>
      <b/>
      <i/>
      <sz val="10"/>
      <name val="Arial Cyr"/>
      <charset val="204"/>
    </font>
    <font>
      <sz val="10"/>
      <name val="Arial Cyr"/>
    </font>
    <font>
      <b/>
      <vertAlign val="subscript"/>
      <sz val="10"/>
      <name val="Arial Cyr"/>
      <charset val="204"/>
    </font>
    <font>
      <b/>
      <vertAlign val="superscript"/>
      <sz val="10"/>
      <name val="Arial Cyr"/>
      <charset val="204"/>
    </font>
    <font>
      <sz val="10"/>
      <name val="Arial"/>
      <family val="2"/>
      <charset val="204"/>
    </font>
    <font>
      <sz val="11"/>
      <name val="Times New Roman"/>
      <family val="1"/>
      <charset val="204"/>
    </font>
    <font>
      <vertAlign val="subscript"/>
      <sz val="8"/>
      <name val="Arial Cyr"/>
      <charset val="204"/>
    </font>
    <font>
      <b/>
      <sz val="12"/>
      <name val="Times New Roman"/>
      <family val="1"/>
      <charset val="204"/>
    </font>
    <font>
      <sz val="9"/>
      <color indexed="81"/>
      <name val="Tahoma"/>
      <family val="2"/>
      <charset val="204"/>
    </font>
    <font>
      <b/>
      <sz val="9"/>
      <color indexed="81"/>
      <name val="Tahoma"/>
      <family val="2"/>
      <charset val="204"/>
    </font>
    <font>
      <b/>
      <sz val="10"/>
      <name val="Arial"/>
      <family val="2"/>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s>
  <cellStyleXfs count="1">
    <xf numFmtId="0" fontId="0" fillId="0" borderId="0"/>
  </cellStyleXfs>
  <cellXfs count="128">
    <xf numFmtId="0" fontId="0" fillId="0" borderId="0" xfId="0"/>
    <xf numFmtId="0" fontId="0" fillId="0" borderId="1" xfId="0" applyBorder="1"/>
    <xf numFmtId="11" fontId="0" fillId="0" borderId="1" xfId="0" applyNumberFormat="1" applyBorder="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applyProtection="1">
      <protection locked="0"/>
    </xf>
    <xf numFmtId="0" fontId="0" fillId="0" borderId="1" xfId="0" applyBorder="1" applyAlignment="1">
      <alignment wrapText="1"/>
    </xf>
    <xf numFmtId="0" fontId="2" fillId="0" borderId="1" xfId="0" applyFont="1" applyBorder="1" applyAlignment="1">
      <alignment wrapText="1"/>
    </xf>
    <xf numFmtId="0" fontId="7" fillId="0" borderId="1" xfId="0" applyFont="1" applyBorder="1" applyAlignment="1">
      <alignment wrapText="1"/>
    </xf>
    <xf numFmtId="0" fontId="7" fillId="0" borderId="1" xfId="0" applyFont="1" applyFill="1" applyBorder="1" applyAlignment="1">
      <alignment horizontal="center" vertical="center" wrapText="1"/>
    </xf>
    <xf numFmtId="0" fontId="0" fillId="0" borderId="1" xfId="0" applyBorder="1" applyAlignment="1" applyProtection="1">
      <protection locked="0"/>
    </xf>
    <xf numFmtId="11" fontId="2" fillId="0" borderId="1" xfId="0" applyNumberFormat="1" applyFont="1" applyBorder="1" applyAlignment="1" applyProtection="1">
      <protection locked="0"/>
    </xf>
    <xf numFmtId="164" fontId="1" fillId="2" borderId="1" xfId="0" applyNumberFormat="1" applyFont="1" applyFill="1" applyBorder="1" applyAlignment="1" applyProtection="1">
      <alignment wrapText="1"/>
      <protection locked="0"/>
    </xf>
    <xf numFmtId="165" fontId="0" fillId="2" borderId="1" xfId="0" applyNumberFormat="1" applyFill="1" applyBorder="1" applyAlignment="1" applyProtection="1">
      <protection locked="0"/>
    </xf>
    <xf numFmtId="1" fontId="0" fillId="2" borderId="1" xfId="0" applyNumberFormat="1" applyFill="1" applyBorder="1" applyAlignment="1" applyProtection="1">
      <protection locked="0"/>
    </xf>
    <xf numFmtId="0" fontId="0" fillId="0" borderId="0" xfId="0" applyBorder="1" applyProtection="1">
      <protection locked="0"/>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11" fontId="0" fillId="0" borderId="1" xfId="0" applyNumberFormat="1" applyBorder="1" applyProtection="1">
      <protection locked="0"/>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2" fillId="3" borderId="1" xfId="0" applyNumberFormat="1" applyFont="1" applyFill="1" applyBorder="1" applyAlignment="1" applyProtection="1">
      <protection locked="0"/>
    </xf>
    <xf numFmtId="11" fontId="0" fillId="3" borderId="1" xfId="0" applyNumberFormat="1" applyFill="1" applyBorder="1" applyProtection="1">
      <protection locked="0"/>
    </xf>
    <xf numFmtId="0" fontId="12" fillId="0" borderId="0" xfId="0" applyFont="1" applyFill="1" applyBorder="1"/>
    <xf numFmtId="0" fontId="2" fillId="0" borderId="0" xfId="0" applyFont="1" applyBorder="1" applyAlignment="1" applyProtection="1">
      <alignment wrapText="1"/>
      <protection locked="0"/>
    </xf>
    <xf numFmtId="0" fontId="3" fillId="0" borderId="0" xfId="0" applyFont="1" applyBorder="1"/>
    <xf numFmtId="1" fontId="0" fillId="0" borderId="0" xfId="0" applyNumberFormat="1" applyBorder="1" applyProtection="1">
      <protection locked="0"/>
    </xf>
    <xf numFmtId="0" fontId="0" fillId="3" borderId="1" xfId="0" applyFill="1" applyBorder="1" applyProtection="1">
      <protection locked="0"/>
    </xf>
    <xf numFmtId="0" fontId="1" fillId="0" borderId="12" xfId="0" applyFont="1" applyBorder="1" applyProtection="1">
      <protection locked="0"/>
    </xf>
    <xf numFmtId="0" fontId="1" fillId="0" borderId="2" xfId="0" applyFont="1" applyBorder="1" applyProtection="1">
      <protection locked="0"/>
    </xf>
    <xf numFmtId="164" fontId="1" fillId="0" borderId="1" xfId="0" applyNumberFormat="1" applyFont="1" applyBorder="1" applyProtection="1">
      <protection locked="0"/>
    </xf>
    <xf numFmtId="0" fontId="1" fillId="0" borderId="1" xfId="0" applyFont="1" applyBorder="1" applyProtection="1">
      <protection locked="0"/>
    </xf>
    <xf numFmtId="1" fontId="1" fillId="0" borderId="3" xfId="0" applyNumberFormat="1" applyFont="1" applyBorder="1" applyProtection="1">
      <protection locked="0"/>
    </xf>
    <xf numFmtId="0" fontId="1" fillId="0" borderId="14" xfId="0" applyFont="1" applyBorder="1" applyProtection="1">
      <protection locked="0"/>
    </xf>
    <xf numFmtId="164" fontId="1" fillId="0" borderId="4" xfId="0" applyNumberFormat="1" applyFont="1" applyBorder="1" applyProtection="1">
      <protection locked="0"/>
    </xf>
    <xf numFmtId="0" fontId="1" fillId="0" borderId="4" xfId="0" applyFont="1" applyBorder="1" applyProtection="1">
      <protection locked="0"/>
    </xf>
    <xf numFmtId="1" fontId="1" fillId="0" borderId="5" xfId="0" applyNumberFormat="1" applyFont="1" applyBorder="1" applyProtection="1">
      <protection locked="0"/>
    </xf>
    <xf numFmtId="0" fontId="1" fillId="0" borderId="16" xfId="0" applyFont="1" applyBorder="1" applyAlignment="1" applyProtection="1">
      <alignment wrapText="1"/>
      <protection locked="0"/>
    </xf>
    <xf numFmtId="0" fontId="0" fillId="0" borderId="0" xfId="0" applyProtection="1">
      <protection locked="0"/>
    </xf>
    <xf numFmtId="0" fontId="15" fillId="0" borderId="0" xfId="0" applyFont="1"/>
    <xf numFmtId="0" fontId="15" fillId="0" borderId="0" xfId="0" applyFont="1" applyBorder="1" applyAlignment="1" applyProtection="1">
      <protection locked="0"/>
    </xf>
    <xf numFmtId="0" fontId="18" fillId="0" borderId="2" xfId="0" applyFont="1" applyBorder="1" applyAlignment="1">
      <alignment horizontal="center"/>
    </xf>
    <xf numFmtId="0" fontId="8" fillId="0" borderId="14" xfId="0" applyFont="1" applyBorder="1" applyAlignment="1">
      <alignment horizontal="center"/>
    </xf>
    <xf numFmtId="0" fontId="12" fillId="0" borderId="19" xfId="0" applyFont="1" applyBorder="1" applyAlignment="1" applyProtection="1">
      <alignment wrapText="1"/>
      <protection locked="0"/>
    </xf>
    <xf numFmtId="0" fontId="3" fillId="0" borderId="19" xfId="0" applyFont="1" applyBorder="1" applyAlignment="1" applyProtection="1">
      <alignment wrapText="1"/>
      <protection locked="0"/>
    </xf>
    <xf numFmtId="0" fontId="1" fillId="0" borderId="9" xfId="0" applyFont="1" applyBorder="1" applyProtection="1">
      <protection locked="0"/>
    </xf>
    <xf numFmtId="164" fontId="1" fillId="0" borderId="10" xfId="0" applyNumberFormat="1" applyFont="1" applyBorder="1" applyProtection="1">
      <protection locked="0"/>
    </xf>
    <xf numFmtId="0" fontId="1" fillId="0" borderId="10" xfId="0" applyFont="1" applyBorder="1" applyProtection="1">
      <protection locked="0"/>
    </xf>
    <xf numFmtId="1" fontId="1" fillId="0" borderId="11" xfId="0" applyNumberFormat="1" applyFont="1" applyBorder="1" applyProtection="1">
      <protection locked="0"/>
    </xf>
    <xf numFmtId="165" fontId="0" fillId="3" borderId="1" xfId="0" applyNumberFormat="1" applyFill="1" applyBorder="1" applyProtection="1">
      <protection locked="0"/>
    </xf>
    <xf numFmtId="0" fontId="1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1" fillId="3" borderId="1" xfId="0" applyFont="1" applyFill="1" applyBorder="1"/>
    <xf numFmtId="11" fontId="11"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6" fontId="2" fillId="3" borderId="1" xfId="0" applyNumberFormat="1" applyFont="1" applyFill="1" applyBorder="1" applyProtection="1">
      <protection hidden="1"/>
    </xf>
    <xf numFmtId="167"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0" fontId="0" fillId="0" borderId="0" xfId="0" applyAlignment="1">
      <alignment horizontal="center"/>
    </xf>
    <xf numFmtId="0" fontId="13" fillId="0" borderId="0" xfId="0" applyFont="1" applyBorder="1" applyAlignment="1">
      <alignment horizontal="left"/>
    </xf>
    <xf numFmtId="0" fontId="13" fillId="0" borderId="0" xfId="0" applyFont="1" applyBorder="1" applyAlignment="1">
      <alignment wrapText="1"/>
    </xf>
    <xf numFmtId="2" fontId="1" fillId="0" borderId="10" xfId="0" applyNumberFormat="1" applyFont="1" applyBorder="1" applyProtection="1">
      <protection locked="0"/>
    </xf>
    <xf numFmtId="2" fontId="1" fillId="0" borderId="1" xfId="0" applyNumberFormat="1" applyFont="1" applyBorder="1" applyProtection="1">
      <protection locked="0"/>
    </xf>
    <xf numFmtId="2" fontId="1" fillId="0" borderId="4" xfId="0" applyNumberFormat="1" applyFont="1" applyBorder="1" applyProtection="1">
      <protection locked="0"/>
    </xf>
    <xf numFmtId="0" fontId="3" fillId="3" borderId="21" xfId="0" applyFont="1" applyFill="1" applyBorder="1" applyAlignment="1">
      <alignment horizontal="center" wrapText="1"/>
    </xf>
    <xf numFmtId="0" fontId="21" fillId="3" borderId="21" xfId="0" applyFont="1" applyFill="1" applyBorder="1" applyAlignment="1">
      <alignment wrapText="1"/>
    </xf>
    <xf numFmtId="167" fontId="0" fillId="0" borderId="1" xfId="0" applyNumberFormat="1" applyBorder="1"/>
    <xf numFmtId="2" fontId="0" fillId="2" borderId="0" xfId="0" applyNumberFormat="1" applyFill="1" applyBorder="1"/>
    <xf numFmtId="0" fontId="1" fillId="0" borderId="0" xfId="0" applyFont="1" applyBorder="1" applyProtection="1">
      <protection locked="0"/>
    </xf>
    <xf numFmtId="164" fontId="1" fillId="0" borderId="0" xfId="0" applyNumberFormat="1" applyFont="1" applyBorder="1" applyProtection="1">
      <protection locked="0"/>
    </xf>
    <xf numFmtId="1" fontId="1" fillId="0" borderId="0" xfId="0" applyNumberFormat="1" applyFont="1" applyBorder="1" applyProtection="1">
      <protection locked="0"/>
    </xf>
    <xf numFmtId="2" fontId="1" fillId="5" borderId="1" xfId="0" applyNumberFormat="1" applyFont="1" applyFill="1" applyBorder="1" applyProtection="1">
      <protection locked="0"/>
    </xf>
    <xf numFmtId="2" fontId="0" fillId="3" borderId="16" xfId="0" applyNumberFormat="1" applyFill="1" applyBorder="1" applyProtection="1">
      <protection locked="0"/>
    </xf>
    <xf numFmtId="0" fontId="24" fillId="0" borderId="18" xfId="0" applyFont="1" applyBorder="1" applyAlignment="1">
      <alignment wrapText="1"/>
    </xf>
    <xf numFmtId="0" fontId="24" fillId="0" borderId="30" xfId="0" applyFont="1" applyBorder="1" applyAlignment="1">
      <alignment wrapText="1"/>
    </xf>
    <xf numFmtId="1" fontId="1" fillId="0" borderId="10" xfId="0" applyNumberFormat="1" applyFont="1" applyBorder="1" applyProtection="1">
      <protection locked="0"/>
    </xf>
    <xf numFmtId="1" fontId="1" fillId="0" borderId="1" xfId="0" applyNumberFormat="1" applyFont="1" applyBorder="1" applyProtection="1">
      <protection locked="0"/>
    </xf>
    <xf numFmtId="2" fontId="0" fillId="0" borderId="0" xfId="0" applyNumberFormat="1"/>
    <xf numFmtId="0" fontId="0" fillId="5" borderId="3" xfId="0" applyFill="1" applyBorder="1"/>
    <xf numFmtId="1" fontId="1" fillId="0" borderId="4" xfId="0" applyNumberFormat="1" applyFont="1" applyBorder="1" applyProtection="1">
      <protection locked="0"/>
    </xf>
    <xf numFmtId="0" fontId="0" fillId="4" borderId="31" xfId="0" applyFill="1" applyBorder="1"/>
    <xf numFmtId="0" fontId="3" fillId="4" borderId="32" xfId="0" applyFont="1" applyFill="1" applyBorder="1" applyAlignment="1">
      <alignment horizontal="center"/>
    </xf>
    <xf numFmtId="0" fontId="3" fillId="4" borderId="20" xfId="0" applyFont="1" applyFill="1" applyBorder="1" applyAlignment="1">
      <alignment horizontal="center"/>
    </xf>
    <xf numFmtId="11" fontId="0" fillId="0" borderId="27" xfId="0" applyNumberFormat="1" applyBorder="1"/>
    <xf numFmtId="0" fontId="18" fillId="0" borderId="13" xfId="0" applyFont="1" applyBorder="1" applyAlignment="1">
      <alignment horizontal="center"/>
    </xf>
    <xf numFmtId="0" fontId="0" fillId="0" borderId="31" xfId="0" applyBorder="1"/>
    <xf numFmtId="0" fontId="0" fillId="0" borderId="29" xfId="0" applyBorder="1"/>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8" xfId="0" applyFont="1" applyFill="1" applyBorder="1" applyAlignment="1">
      <alignment horizontal="center" wrapText="1"/>
    </xf>
    <xf numFmtId="0" fontId="12" fillId="0" borderId="17" xfId="0" applyFont="1" applyBorder="1" applyAlignment="1" applyProtection="1">
      <alignment wrapText="1"/>
      <protection locked="0"/>
    </xf>
    <xf numFmtId="0" fontId="12" fillId="0" borderId="18" xfId="0" applyFont="1" applyBorder="1" applyAlignment="1" applyProtection="1">
      <alignment wrapText="1"/>
      <protection locked="0"/>
    </xf>
    <xf numFmtId="0" fontId="3" fillId="0" borderId="18" xfId="0" applyFont="1" applyBorder="1" applyAlignment="1" applyProtection="1">
      <alignment wrapText="1"/>
      <protection locked="0"/>
    </xf>
    <xf numFmtId="0" fontId="12" fillId="0" borderId="30" xfId="0" applyFont="1" applyFill="1" applyBorder="1" applyAlignment="1" applyProtection="1">
      <alignment wrapText="1"/>
      <protection locked="0"/>
    </xf>
    <xf numFmtId="1" fontId="0" fillId="0" borderId="11" xfId="0" applyNumberFormat="1" applyBorder="1" applyProtection="1">
      <protection locked="0"/>
    </xf>
    <xf numFmtId="1" fontId="0" fillId="0" borderId="3" xfId="0" applyNumberFormat="1" applyBorder="1" applyProtection="1">
      <protection locked="0"/>
    </xf>
    <xf numFmtId="1" fontId="0" fillId="0" borderId="5" xfId="0" applyNumberFormat="1" applyBorder="1" applyProtection="1">
      <protection locked="0"/>
    </xf>
    <xf numFmtId="166" fontId="1" fillId="0" borderId="1" xfId="0" applyNumberFormat="1" applyFont="1" applyFill="1" applyBorder="1" applyProtection="1">
      <protection hidden="1"/>
    </xf>
    <xf numFmtId="167" fontId="1" fillId="0" borderId="1" xfId="0" applyNumberFormat="1" applyFont="1" applyFill="1" applyBorder="1" applyProtection="1">
      <protection hidden="1"/>
    </xf>
    <xf numFmtId="0" fontId="0" fillId="6" borderId="1" xfId="0" applyFill="1" applyBorder="1" applyProtection="1">
      <protection locked="0"/>
    </xf>
    <xf numFmtId="0" fontId="0" fillId="0" borderId="0" xfId="0" applyAlignment="1"/>
    <xf numFmtId="0" fontId="0" fillId="0" borderId="1" xfId="0" applyBorder="1" applyAlignment="1">
      <alignment vertical="center"/>
    </xf>
    <xf numFmtId="0" fontId="0" fillId="6" borderId="1" xfId="0" applyFill="1" applyBorder="1" applyAlignment="1">
      <alignment vertical="center"/>
    </xf>
    <xf numFmtId="0" fontId="19" fillId="0" borderId="22" xfId="0" applyFont="1" applyBorder="1" applyAlignment="1">
      <alignment horizontal="center" wrapText="1"/>
    </xf>
    <xf numFmtId="0" fontId="19" fillId="0" borderId="23" xfId="0" applyFont="1" applyBorder="1" applyAlignment="1">
      <alignment horizontal="center" wrapText="1"/>
    </xf>
    <xf numFmtId="0" fontId="19" fillId="0" borderId="24" xfId="0" applyFont="1" applyBorder="1" applyAlignment="1">
      <alignment horizontal="center" wrapText="1"/>
    </xf>
    <xf numFmtId="0" fontId="19" fillId="0" borderId="25" xfId="0" applyFont="1" applyBorder="1" applyAlignment="1">
      <alignment horizontal="center" wrapText="1"/>
    </xf>
    <xf numFmtId="0" fontId="19" fillId="0" borderId="0" xfId="0" applyFont="1" applyBorder="1" applyAlignment="1">
      <alignment horizontal="center" wrapText="1"/>
    </xf>
    <xf numFmtId="0" fontId="19" fillId="0" borderId="26"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9" fillId="0" borderId="29" xfId="0" applyFont="1" applyBorder="1" applyAlignment="1">
      <alignment horizontal="center" wrapText="1"/>
    </xf>
    <xf numFmtId="0" fontId="13" fillId="0" borderId="21" xfId="0" applyFont="1" applyBorder="1" applyAlignment="1">
      <alignment horizontal="center" wrapText="1"/>
    </xf>
  </cellXfs>
  <cellStyles count="1">
    <cellStyle name="Normal" xfId="0" builtinId="0"/>
  </cellStyles>
  <dxfs count="4">
    <dxf>
      <fill>
        <patternFill>
          <bgColor indexed="11"/>
        </patternFill>
      </fill>
    </dxf>
    <dxf>
      <fill>
        <patternFill>
          <bgColor indexed="26"/>
        </patternFill>
      </fill>
    </dxf>
    <dxf>
      <fill>
        <patternFill>
          <bgColor indexed="26"/>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f(x)=[exp(x)-2-x]^2;</a:t>
            </a:r>
          </a:p>
        </c:rich>
      </c:tx>
      <c:layout>
        <c:manualLayout>
          <c:xMode val="edge"/>
          <c:yMode val="edge"/>
          <c:x val="0.34897993959257373"/>
          <c:y val="3.7288197312296927E-2"/>
        </c:manualLayout>
      </c:layout>
      <c:overlay val="0"/>
      <c:spPr>
        <a:noFill/>
        <a:ln w="25400">
          <a:noFill/>
        </a:ln>
      </c:spPr>
    </c:title>
    <c:autoTitleDeleted val="0"/>
    <c:plotArea>
      <c:layout>
        <c:manualLayout>
          <c:layoutTarget val="inner"/>
          <c:xMode val="edge"/>
          <c:yMode val="edge"/>
          <c:x val="0.17551037897638211"/>
          <c:y val="0.22372918387378157"/>
          <c:w val="0.79591916047429101"/>
          <c:h val="0.3830514814808684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sheet2!$B$5:$B$21</c:f>
              <c:numCache>
                <c:formatCode>General</c:formatCode>
                <c:ptCount val="17"/>
                <c:pt idx="0">
                  <c:v>5</c:v>
                </c:pt>
                <c:pt idx="1">
                  <c:v>4.5120076664949806</c:v>
                </c:pt>
                <c:pt idx="2">
                  <c:v>4.030371890576081</c:v>
                </c:pt>
                <c:pt idx="3">
                  <c:v>3.5582714021424131</c:v>
                </c:pt>
                <c:pt idx="4">
                  <c:v>3.1003141501332458</c:v>
                </c:pt>
                <c:pt idx="5">
                  <c:v>2.6630369045641196</c:v>
                </c:pt>
                <c:pt idx="6">
                  <c:v>2.2554566285548883</c:v>
                </c:pt>
                <c:pt idx="7">
                  <c:v>1.8895818425949162</c:v>
                </c:pt>
                <c:pt idx="8">
                  <c:v>1.580716354467075</c:v>
                </c:pt>
                <c:pt idx="9">
                  <c:v>1.3470145482952147</c:v>
                </c:pt>
                <c:pt idx="10">
                  <c:v>1.2052840617562166</c:v>
                </c:pt>
                <c:pt idx="11">
                  <c:v>1.1528761847400253</c:v>
                </c:pt>
                <c:pt idx="12">
                  <c:v>1.1462897954013189</c:v>
                </c:pt>
                <c:pt idx="13">
                  <c:v>1.1461932411241356</c:v>
                </c:pt>
                <c:pt idx="14">
                  <c:v>1.1461932206205836</c:v>
                </c:pt>
                <c:pt idx="15">
                  <c:v>1.1461932206205827</c:v>
                </c:pt>
                <c:pt idx="16">
                  <c:v>1.1461932206205827</c:v>
                </c:pt>
              </c:numCache>
            </c:numRef>
          </c:cat>
          <c:val>
            <c:numRef>
              <c:f>sheet2!$C$5:$C$21</c:f>
              <c:numCache>
                <c:formatCode>General</c:formatCode>
                <c:ptCount val="17"/>
                <c:pt idx="0">
                  <c:v>19997.681567370644</c:v>
                </c:pt>
                <c:pt idx="1">
                  <c:v>7155.8969601010858</c:v>
                </c:pt>
                <c:pt idx="2">
                  <c:v>2525.2098502490971</c:v>
                </c:pt>
                <c:pt idx="3">
                  <c:v>872.85947120699689</c:v>
                </c:pt>
                <c:pt idx="4">
                  <c:v>292.56774195981978</c:v>
                </c:pt>
                <c:pt idx="5">
                  <c:v>93.639193531914572</c:v>
                </c:pt>
                <c:pt idx="6">
                  <c:v>27.922682588665623</c:v>
                </c:pt>
                <c:pt idx="7">
                  <c:v>7.4366352391368897</c:v>
                </c:pt>
                <c:pt idx="8">
                  <c:v>1.6325647493469115</c:v>
                </c:pt>
                <c:pt idx="9">
                  <c:v>0.2489131818949584</c:v>
                </c:pt>
                <c:pt idx="10">
                  <c:v>1.7535850026161929E-2</c:v>
                </c:pt>
                <c:pt idx="11">
                  <c:v>2.0774456349982338E-4</c:v>
                </c:pt>
                <c:pt idx="12">
                  <c:v>4.2966164131341645E-8</c:v>
                </c:pt>
                <c:pt idx="13">
                  <c:v>1.9364036845487359E-15</c:v>
                </c:pt>
                <c:pt idx="14">
                  <c:v>3.9936083326813723E-30</c:v>
                </c:pt>
                <c:pt idx="15">
                  <c:v>4.9303806576313238E-32</c:v>
                </c:pt>
                <c:pt idx="16">
                  <c:v>4.9303806576313238E-32</c:v>
                </c:pt>
              </c:numCache>
            </c:numRef>
          </c:val>
          <c:smooth val="0"/>
          <c:extLst>
            <c:ext xmlns:c16="http://schemas.microsoft.com/office/drawing/2014/chart" uri="{C3380CC4-5D6E-409C-BE32-E72D297353CC}">
              <c16:uniqueId val="{00000000-014B-4B8B-ACFF-316664AFA186}"/>
            </c:ext>
          </c:extLst>
        </c:ser>
        <c:dLbls>
          <c:showLegendKey val="0"/>
          <c:showVal val="0"/>
          <c:showCatName val="0"/>
          <c:showSerName val="0"/>
          <c:showPercent val="0"/>
          <c:showBubbleSize val="0"/>
        </c:dLbls>
        <c:marker val="1"/>
        <c:smooth val="0"/>
        <c:axId val="43897344"/>
        <c:axId val="81984832"/>
      </c:lineChart>
      <c:catAx>
        <c:axId val="438973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X</a:t>
                </a:r>
              </a:p>
            </c:rich>
          </c:tx>
          <c:layout>
            <c:manualLayout>
              <c:xMode val="edge"/>
              <c:yMode val="edge"/>
              <c:x val="0.56122504905238468"/>
              <c:y val="0.871187882660028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1984832"/>
        <c:crosses val="autoZero"/>
        <c:auto val="1"/>
        <c:lblAlgn val="ctr"/>
        <c:lblOffset val="100"/>
        <c:tickLblSkip val="2"/>
        <c:tickMarkSkip val="1"/>
        <c:noMultiLvlLbl val="0"/>
      </c:catAx>
      <c:valAx>
        <c:axId val="8198483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f(x)</a:t>
                </a:r>
              </a:p>
            </c:rich>
          </c:tx>
          <c:layout>
            <c:manualLayout>
              <c:xMode val="edge"/>
              <c:yMode val="edge"/>
              <c:x val="3.2653093763047834E-2"/>
              <c:y val="0.372881973122969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8973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Cyr"/>
                <a:ea typeface="Arial Cyr"/>
                <a:cs typeface="Arial Cyr"/>
              </a:defRPr>
            </a:pPr>
            <a:r>
              <a:rPr lang="ru-RU"/>
              <a:t>Рисунок 7.3 Зависимость Скорости сходимости Метода Ньютона от Начальной цены</a:t>
            </a:r>
          </a:p>
        </c:rich>
      </c:tx>
      <c:layout>
        <c:manualLayout>
          <c:xMode val="edge"/>
          <c:yMode val="edge"/>
          <c:x val="0.13430441934734549"/>
          <c:y val="3.0373831775700934E-2"/>
        </c:manualLayout>
      </c:layout>
      <c:overlay val="0"/>
      <c:spPr>
        <a:noFill/>
        <a:ln w="25400">
          <a:noFill/>
        </a:ln>
      </c:spPr>
    </c:title>
    <c:autoTitleDeleted val="0"/>
    <c:plotArea>
      <c:layout>
        <c:manualLayout>
          <c:layoutTarget val="inner"/>
          <c:xMode val="edge"/>
          <c:yMode val="edge"/>
          <c:x val="0.11165066186707036"/>
          <c:y val="0.21728971962616822"/>
          <c:w val="0.86569716085337156"/>
          <c:h val="0.57943925233644855"/>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sheet3!$B$39:$B$138</c:f>
              <c:numCache>
                <c:formatCode>0.00</c:formatCode>
                <c:ptCount val="100"/>
                <c:pt idx="0">
                  <c:v>0.9999999999991438</c:v>
                </c:pt>
                <c:pt idx="1">
                  <c:v>15.834058213448465</c:v>
                </c:pt>
                <c:pt idx="2">
                  <c:v>30.668116426897786</c:v>
                </c:pt>
                <c:pt idx="3">
                  <c:v>45.502174640347107</c:v>
                </c:pt>
                <c:pt idx="4">
                  <c:v>60.336232853796432</c:v>
                </c:pt>
                <c:pt idx="5">
                  <c:v>75.170291067245756</c:v>
                </c:pt>
                <c:pt idx="6">
                  <c:v>90.004349280695081</c:v>
                </c:pt>
                <c:pt idx="7">
                  <c:v>104.83840749414441</c:v>
                </c:pt>
                <c:pt idx="8">
                  <c:v>119.67246570759373</c:v>
                </c:pt>
                <c:pt idx="9">
                  <c:v>134.50652392104305</c:v>
                </c:pt>
                <c:pt idx="10">
                  <c:v>149.34058213449237</c:v>
                </c:pt>
                <c:pt idx="11">
                  <c:v>164.17464034794168</c:v>
                </c:pt>
                <c:pt idx="12">
                  <c:v>179.00869856139099</c:v>
                </c:pt>
                <c:pt idx="13">
                  <c:v>193.8427567748403</c:v>
                </c:pt>
                <c:pt idx="14">
                  <c:v>208.67681498828961</c:v>
                </c:pt>
                <c:pt idx="15">
                  <c:v>223.51087320173892</c:v>
                </c:pt>
                <c:pt idx="16">
                  <c:v>238.34493141518823</c:v>
                </c:pt>
                <c:pt idx="17">
                  <c:v>253.17898962863754</c:v>
                </c:pt>
                <c:pt idx="18">
                  <c:v>268.01304784208685</c:v>
                </c:pt>
                <c:pt idx="19">
                  <c:v>282.84710605553619</c:v>
                </c:pt>
                <c:pt idx="20">
                  <c:v>297.68116426898553</c:v>
                </c:pt>
                <c:pt idx="21">
                  <c:v>312.51522248243487</c:v>
                </c:pt>
                <c:pt idx="22">
                  <c:v>327.3492806958842</c:v>
                </c:pt>
                <c:pt idx="23">
                  <c:v>342.18333890933354</c:v>
                </c:pt>
                <c:pt idx="24">
                  <c:v>357.01739712278288</c:v>
                </c:pt>
                <c:pt idx="25">
                  <c:v>371.85145533623222</c:v>
                </c:pt>
                <c:pt idx="26">
                  <c:v>386.68551354968156</c:v>
                </c:pt>
                <c:pt idx="27">
                  <c:v>401.5195717631309</c:v>
                </c:pt>
                <c:pt idx="28">
                  <c:v>416.35362997658024</c:v>
                </c:pt>
                <c:pt idx="29">
                  <c:v>431.18768819002958</c:v>
                </c:pt>
                <c:pt idx="30">
                  <c:v>446.02174640347891</c:v>
                </c:pt>
                <c:pt idx="31">
                  <c:v>460.85580461692825</c:v>
                </c:pt>
                <c:pt idx="32">
                  <c:v>475.68986283037759</c:v>
                </c:pt>
                <c:pt idx="33">
                  <c:v>490.52392104382693</c:v>
                </c:pt>
                <c:pt idx="34">
                  <c:v>505.35797925727627</c:v>
                </c:pt>
                <c:pt idx="35">
                  <c:v>520.19203747072561</c:v>
                </c:pt>
                <c:pt idx="36">
                  <c:v>535.02609568417495</c:v>
                </c:pt>
                <c:pt idx="37">
                  <c:v>549.86015389762429</c:v>
                </c:pt>
                <c:pt idx="38">
                  <c:v>564.69421211107363</c:v>
                </c:pt>
                <c:pt idx="39">
                  <c:v>579.52827032452296</c:v>
                </c:pt>
                <c:pt idx="40">
                  <c:v>594.3623285379723</c:v>
                </c:pt>
                <c:pt idx="41">
                  <c:v>609.19638675142164</c:v>
                </c:pt>
                <c:pt idx="42">
                  <c:v>624.03044496487098</c:v>
                </c:pt>
                <c:pt idx="43">
                  <c:v>638.86450317832032</c:v>
                </c:pt>
                <c:pt idx="44">
                  <c:v>653.69856139176966</c:v>
                </c:pt>
                <c:pt idx="45">
                  <c:v>668.532619605219</c:v>
                </c:pt>
                <c:pt idx="46">
                  <c:v>683.36667781866834</c:v>
                </c:pt>
                <c:pt idx="47">
                  <c:v>698.20073603211767</c:v>
                </c:pt>
                <c:pt idx="48">
                  <c:v>713.03479424556701</c:v>
                </c:pt>
                <c:pt idx="49">
                  <c:v>727.86885245901635</c:v>
                </c:pt>
                <c:pt idx="50">
                  <c:v>742.70291067246569</c:v>
                </c:pt>
                <c:pt idx="51">
                  <c:v>757.53696888591503</c:v>
                </c:pt>
                <c:pt idx="52">
                  <c:v>772.37102709936437</c:v>
                </c:pt>
                <c:pt idx="53">
                  <c:v>787.20508531281371</c:v>
                </c:pt>
                <c:pt idx="54">
                  <c:v>802.03914352626305</c:v>
                </c:pt>
                <c:pt idx="55">
                  <c:v>816.87320173971239</c:v>
                </c:pt>
                <c:pt idx="56">
                  <c:v>831.70725995316172</c:v>
                </c:pt>
                <c:pt idx="57">
                  <c:v>846.54131816661106</c:v>
                </c:pt>
                <c:pt idx="58">
                  <c:v>861.3753763800604</c:v>
                </c:pt>
                <c:pt idx="59">
                  <c:v>876.20943459350974</c:v>
                </c:pt>
                <c:pt idx="60">
                  <c:v>891.04349280695908</c:v>
                </c:pt>
                <c:pt idx="61">
                  <c:v>905.87755102040842</c:v>
                </c:pt>
                <c:pt idx="62">
                  <c:v>920.71160923385776</c:v>
                </c:pt>
                <c:pt idx="63">
                  <c:v>935.5456674473071</c:v>
                </c:pt>
                <c:pt idx="64">
                  <c:v>950.37972566075643</c:v>
                </c:pt>
                <c:pt idx="65">
                  <c:v>965.21378387420577</c:v>
                </c:pt>
                <c:pt idx="66">
                  <c:v>980.04784208765511</c:v>
                </c:pt>
                <c:pt idx="67">
                  <c:v>994.88190030110445</c:v>
                </c:pt>
                <c:pt idx="68">
                  <c:v>1009.7159585145538</c:v>
                </c:pt>
                <c:pt idx="69">
                  <c:v>1024.5500167280031</c:v>
                </c:pt>
                <c:pt idx="70">
                  <c:v>1039.3840749414501</c:v>
                </c:pt>
                <c:pt idx="71">
                  <c:v>1054.2181331549</c:v>
                </c:pt>
                <c:pt idx="72">
                  <c:v>1069.0521913683499</c:v>
                </c:pt>
                <c:pt idx="73">
                  <c:v>1083.8862495818</c:v>
                </c:pt>
                <c:pt idx="74">
                  <c:v>1098.7203077952499</c:v>
                </c:pt>
                <c:pt idx="75">
                  <c:v>1113.5543660087001</c:v>
                </c:pt>
                <c:pt idx="76">
                  <c:v>1128.38842422215</c:v>
                </c:pt>
                <c:pt idx="77">
                  <c:v>1143.2224824356001</c:v>
                </c:pt>
                <c:pt idx="78">
                  <c:v>1158.05654064905</c:v>
                </c:pt>
                <c:pt idx="79">
                  <c:v>1172.8905988624999</c:v>
                </c:pt>
                <c:pt idx="80">
                  <c:v>1187.7246570759501</c:v>
                </c:pt>
                <c:pt idx="81">
                  <c:v>1202.55871528939</c:v>
                </c:pt>
                <c:pt idx="82">
                  <c:v>1217.3927735028401</c:v>
                </c:pt>
                <c:pt idx="83">
                  <c:v>1232.22683171629</c:v>
                </c:pt>
                <c:pt idx="84">
                  <c:v>1247.0608899297399</c:v>
                </c:pt>
                <c:pt idx="85">
                  <c:v>1261.89494814319</c:v>
                </c:pt>
                <c:pt idx="86">
                  <c:v>1276.72900635664</c:v>
                </c:pt>
                <c:pt idx="87">
                  <c:v>1291.5630645700901</c:v>
                </c:pt>
                <c:pt idx="88">
                  <c:v>1306.39712278354</c:v>
                </c:pt>
                <c:pt idx="89">
                  <c:v>1321.2311809969899</c:v>
                </c:pt>
                <c:pt idx="90">
                  <c:v>1336.06523921044</c:v>
                </c:pt>
                <c:pt idx="91">
                  <c:v>1350.8992974238899</c:v>
                </c:pt>
                <c:pt idx="92">
                  <c:v>1365.7333556373401</c:v>
                </c:pt>
                <c:pt idx="93">
                  <c:v>1380.56741385079</c:v>
                </c:pt>
                <c:pt idx="94">
                  <c:v>1395.4014720642399</c:v>
                </c:pt>
                <c:pt idx="95">
                  <c:v>1410.23553027769</c:v>
                </c:pt>
                <c:pt idx="96">
                  <c:v>1425.0695884911299</c:v>
                </c:pt>
                <c:pt idx="97">
                  <c:v>1439.9036467045801</c:v>
                </c:pt>
                <c:pt idx="98">
                  <c:v>1454.73770491803</c:v>
                </c:pt>
                <c:pt idx="99">
                  <c:v>1469.5717631314801</c:v>
                </c:pt>
              </c:numCache>
            </c:numRef>
          </c:cat>
          <c:val>
            <c:numRef>
              <c:f>sheet3!$D$39:$D$138</c:f>
              <c:numCache>
                <c:formatCode>General</c:formatCode>
                <c:ptCount val="100"/>
                <c:pt idx="0">
                  <c:v>1.4</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0</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1.3</c:v>
                </c:pt>
                <c:pt idx="66">
                  <c:v>1.3</c:v>
                </c:pt>
                <c:pt idx="67">
                  <c:v>1.3</c:v>
                </c:pt>
                <c:pt idx="68">
                  <c:v>1.3</c:v>
                </c:pt>
                <c:pt idx="69">
                  <c:v>1.3</c:v>
                </c:pt>
                <c:pt idx="70">
                  <c:v>1.3</c:v>
                </c:pt>
                <c:pt idx="71">
                  <c:v>1.3</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smooth val="0"/>
          <c:extLst>
            <c:ext xmlns:c16="http://schemas.microsoft.com/office/drawing/2014/chart" uri="{C3380CC4-5D6E-409C-BE32-E72D297353CC}">
              <c16:uniqueId val="{00000000-26A2-4B97-9ACF-44B264A08314}"/>
            </c:ext>
          </c:extLst>
        </c:ser>
        <c:dLbls>
          <c:showLegendKey val="0"/>
          <c:showVal val="0"/>
          <c:showCatName val="0"/>
          <c:showSerName val="0"/>
          <c:showPercent val="0"/>
          <c:showBubbleSize val="0"/>
        </c:dLbls>
        <c:marker val="1"/>
        <c:smooth val="0"/>
        <c:axId val="46486528"/>
        <c:axId val="41961152"/>
      </c:lineChart>
      <c:catAx>
        <c:axId val="46486528"/>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Начальная цена</a:t>
                </a:r>
              </a:p>
            </c:rich>
          </c:tx>
          <c:layout>
            <c:manualLayout>
              <c:xMode val="edge"/>
              <c:yMode val="edge"/>
              <c:x val="0.45307514960550288"/>
              <c:y val="0.9112149532710280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41961152"/>
        <c:crosses val="autoZero"/>
        <c:auto val="1"/>
        <c:lblAlgn val="ctr"/>
        <c:lblOffset val="100"/>
        <c:tickLblSkip val="3"/>
        <c:tickMarkSkip val="1"/>
        <c:noMultiLvlLbl val="0"/>
      </c:catAx>
      <c:valAx>
        <c:axId val="41961152"/>
        <c:scaling>
          <c:orientation val="minMax"/>
          <c:max val="2"/>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Скорость сходимости Метода Ньютона</a:t>
                </a:r>
              </a:p>
            </c:rich>
          </c:tx>
          <c:layout>
            <c:manualLayout>
              <c:xMode val="edge"/>
              <c:yMode val="edge"/>
              <c:x val="2.589000854888588E-2"/>
              <c:y val="0.203271028037383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Cyr"/>
                <a:ea typeface="Arial Cyr"/>
                <a:cs typeface="Arial Cyr"/>
              </a:defRPr>
            </a:pPr>
            <a:endParaRPr lang="en-US"/>
          </a:p>
        </c:txPr>
        <c:crossAx val="464865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List" dx="16" fmlaLink="$L$4" fmlaRange="$H$7:$H$27" noThreeD="1" sel="10" val="0"/>
</file>

<file path=xl/ctrlProps/ctrlProp2.xml><?xml version="1.0" encoding="utf-8"?>
<formControlPr xmlns="http://schemas.microsoft.com/office/spreadsheetml/2009/9/main" objectType="Drop" dropLines="11" dropStyle="combo" dx="16" fmlaLink="$N$5" fmlaRange="$G$10:$G$20" sel="2" val="0"/>
</file>

<file path=xl/ctrlProps/ctrlProp3.xml><?xml version="1.0" encoding="utf-8"?>
<formControlPr xmlns="http://schemas.microsoft.com/office/spreadsheetml/2009/9/main" objectType="List" dx="16" fmlaLink="H5" fmlaRange="G4:G5" noThreeD="1" sel="2" val="0"/>
</file>

<file path=xl/ctrlProps/ctrlProp4.xml><?xml version="1.0" encoding="utf-8"?>
<formControlPr xmlns="http://schemas.microsoft.com/office/spreadsheetml/2009/9/main" objectType="Drop" dropLines="20" dropStyle="combo" dx="16" fmlaLink="$O$5" fmlaRange="sheet5!$H$27:$H$86" sel="21" val="2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504825</xdr:colOff>
      <xdr:row>8</xdr:row>
      <xdr:rowOff>76200</xdr:rowOff>
    </xdr:from>
    <xdr:to>
      <xdr:col>9</xdr:col>
      <xdr:colOff>219075</xdr:colOff>
      <xdr:row>25</xdr:row>
      <xdr:rowOff>123825</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8</xdr:row>
          <xdr:rowOff>0</xdr:rowOff>
        </xdr:from>
        <xdr:to>
          <xdr:col>5</xdr:col>
          <xdr:colOff>161925</xdr:colOff>
          <xdr:row>24</xdr:row>
          <xdr:rowOff>47625</xdr:rowOff>
        </xdr:to>
        <xdr:sp macro="" textlink="">
          <xdr:nvSpPr>
            <xdr:cNvPr id="2073" name="List Box 25"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419100</xdr:colOff>
      <xdr:row>38</xdr:row>
      <xdr:rowOff>0</xdr:rowOff>
    </xdr:from>
    <xdr:to>
      <xdr:col>13</xdr:col>
      <xdr:colOff>561975</xdr:colOff>
      <xdr:row>63</xdr:row>
      <xdr:rowOff>28575</xdr:rowOff>
    </xdr:to>
    <xdr:graphicFrame macro="">
      <xdr:nvGraphicFramePr>
        <xdr:cNvPr id="2079"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123825</xdr:colOff>
      <xdr:row>38</xdr:row>
      <xdr:rowOff>19050</xdr:rowOff>
    </xdr:from>
    <xdr:to>
      <xdr:col>23</xdr:col>
      <xdr:colOff>542925</xdr:colOff>
      <xdr:row>66</xdr:row>
      <xdr:rowOff>38100</xdr:rowOff>
    </xdr:to>
    <xdr:pic>
      <xdr:nvPicPr>
        <xdr:cNvPr id="2081" name="Picture 3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82075" y="7267575"/>
          <a:ext cx="5905500"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800100</xdr:colOff>
          <xdr:row>4</xdr:row>
          <xdr:rowOff>0</xdr:rowOff>
        </xdr:from>
        <xdr:to>
          <xdr:col>8</xdr:col>
          <xdr:colOff>895350</xdr:colOff>
          <xdr:row>4</xdr:row>
          <xdr:rowOff>219075</xdr:rowOff>
        </xdr:to>
        <xdr:sp macro="" textlink="">
          <xdr:nvSpPr>
            <xdr:cNvPr id="1130" name="Drop Down 106" hidden="1">
              <a:extLst>
                <a:ext uri="{63B3BB69-23CF-44E3-9099-C40C66FF867C}">
                  <a14:compatExt spid="_x0000_s1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47625</xdr:rowOff>
        </xdr:from>
        <xdr:to>
          <xdr:col>8</xdr:col>
          <xdr:colOff>0</xdr:colOff>
          <xdr:row>4</xdr:row>
          <xdr:rowOff>219075</xdr:rowOff>
        </xdr:to>
        <xdr:sp macro="" textlink="">
          <xdr:nvSpPr>
            <xdr:cNvPr id="1189" name="List Box 165" hidden="1">
              <a:extLst>
                <a:ext uri="{63B3BB69-23CF-44E3-9099-C40C66FF867C}">
                  <a14:compatExt spid="_x0000_s11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885825</xdr:colOff>
          <xdr:row>4</xdr:row>
          <xdr:rowOff>0</xdr:rowOff>
        </xdr:from>
        <xdr:to>
          <xdr:col>10</xdr:col>
          <xdr:colOff>9525</xdr:colOff>
          <xdr:row>5</xdr:row>
          <xdr:rowOff>0</xdr:rowOff>
        </xdr:to>
        <xdr:sp macro="" textlink="">
          <xdr:nvSpPr>
            <xdr:cNvPr id="1289" name="Drop Down 265" hidden="1">
              <a:extLst>
                <a:ext uri="{63B3BB69-23CF-44E3-9099-C40C66FF867C}">
                  <a14:compatExt spid="_x0000_s12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26</xdr:row>
      <xdr:rowOff>19050</xdr:rowOff>
    </xdr:from>
    <xdr:to>
      <xdr:col>17</xdr:col>
      <xdr:colOff>9525</xdr:colOff>
      <xdr:row>44</xdr:row>
      <xdr:rowOff>38100</xdr:rowOff>
    </xdr:to>
    <xdr:pic>
      <xdr:nvPicPr>
        <xdr:cNvPr id="3079"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91475" y="4819650"/>
          <a:ext cx="4905375"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5</xdr:row>
      <xdr:rowOff>152400</xdr:rowOff>
    </xdr:from>
    <xdr:to>
      <xdr:col>18</xdr:col>
      <xdr:colOff>247650</xdr:colOff>
      <xdr:row>20</xdr:row>
      <xdr:rowOff>95250</xdr:rowOff>
    </xdr:to>
    <xdr:pic>
      <xdr:nvPicPr>
        <xdr:cNvPr id="3081"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01100" y="1038225"/>
          <a:ext cx="48958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K104"/>
  <sheetViews>
    <sheetView workbookViewId="0">
      <selection activeCell="G17" sqref="G17"/>
    </sheetView>
  </sheetViews>
  <sheetFormatPr defaultRowHeight="12.75" x14ac:dyDescent="0.2"/>
  <cols>
    <col min="1" max="1" width="4.42578125" customWidth="1"/>
    <col min="2" max="2" width="10" customWidth="1"/>
    <col min="3" max="3" width="10.140625" customWidth="1"/>
    <col min="4" max="4" width="6" bestFit="1" customWidth="1"/>
    <col min="5" max="5" width="9" bestFit="1" customWidth="1"/>
    <col min="6" max="6" width="8" bestFit="1" customWidth="1"/>
    <col min="7" max="7" width="13.140625" bestFit="1" customWidth="1"/>
    <col min="8" max="8" width="27.140625" customWidth="1"/>
    <col min="9" max="9" width="12.42578125" customWidth="1"/>
    <col min="10" max="10" width="14.28515625" customWidth="1"/>
    <col min="11" max="11" width="7" customWidth="1"/>
  </cols>
  <sheetData>
    <row r="1" spans="1:11" x14ac:dyDescent="0.2">
      <c r="A1" t="s">
        <v>0</v>
      </c>
    </row>
    <row r="2" spans="1:11" x14ac:dyDescent="0.2">
      <c r="A2" t="s">
        <v>7</v>
      </c>
    </row>
    <row r="3" spans="1:11" ht="42.75" customHeight="1" x14ac:dyDescent="0.2">
      <c r="A3" s="62" t="s">
        <v>1</v>
      </c>
      <c r="B3" s="63" t="s">
        <v>61</v>
      </c>
      <c r="C3" s="63" t="s">
        <v>62</v>
      </c>
      <c r="D3" s="63" t="s">
        <v>63</v>
      </c>
      <c r="E3" s="63" t="s">
        <v>64</v>
      </c>
      <c r="F3" s="63" t="s">
        <v>65</v>
      </c>
      <c r="G3" s="63" t="s">
        <v>68</v>
      </c>
      <c r="H3" s="63" t="s">
        <v>75</v>
      </c>
      <c r="I3" s="63" t="s">
        <v>66</v>
      </c>
      <c r="J3" s="63" t="s">
        <v>67</v>
      </c>
      <c r="K3" s="64" t="s">
        <v>26</v>
      </c>
    </row>
    <row r="4" spans="1:11" x14ac:dyDescent="0.2">
      <c r="A4" s="65">
        <v>0</v>
      </c>
      <c r="B4" s="66">
        <v>1E+20</v>
      </c>
      <c r="C4" s="65">
        <v>0</v>
      </c>
      <c r="D4" s="65">
        <v>400</v>
      </c>
      <c r="E4" s="65">
        <v>1.1100000000000001</v>
      </c>
      <c r="F4" s="67">
        <v>1.0000000000000001E-5</v>
      </c>
      <c r="G4" s="66">
        <v>400000</v>
      </c>
      <c r="H4" s="68" t="s">
        <v>2</v>
      </c>
      <c r="I4" s="69">
        <f>2*E4*D4/(2*E4-1)</f>
        <v>727.86885245901635</v>
      </c>
      <c r="J4" s="70">
        <f t="shared" ref="J4:J67" si="0">(K4*D4/G4)^(1/(2*E4))</f>
        <v>45462954.695323914</v>
      </c>
      <c r="K4" s="71">
        <f>B4/((1+C4)^(2*E4))</f>
        <v>1E+20</v>
      </c>
    </row>
    <row r="5" spans="1:11" x14ac:dyDescent="0.2">
      <c r="A5" s="1">
        <v>1</v>
      </c>
      <c r="B5" s="2">
        <v>2.1500000000000001E+41</v>
      </c>
      <c r="C5" s="1">
        <v>0.64600000000000002</v>
      </c>
      <c r="D5" s="1">
        <v>1010</v>
      </c>
      <c r="E5" s="1">
        <v>1.5773999999999999</v>
      </c>
      <c r="F5" s="1">
        <v>1.0000000000000001E-5</v>
      </c>
      <c r="G5" s="81">
        <v>100660</v>
      </c>
      <c r="H5" s="116" t="s">
        <v>76</v>
      </c>
      <c r="I5" s="112">
        <f t="shared" ref="I5:I68" si="1">2*E5*D5/(2*E5-1)</f>
        <v>1478.7209949879341</v>
      </c>
      <c r="J5" s="113">
        <f t="shared" si="0"/>
        <v>1784533418549.5747</v>
      </c>
      <c r="K5" s="72">
        <f t="shared" ref="K5:K68" si="2">B5/((1+C5)^(2*E5))</f>
        <v>4.4631926115835343E+40</v>
      </c>
    </row>
    <row r="6" spans="1:11" x14ac:dyDescent="0.2">
      <c r="A6" s="1">
        <v>2</v>
      </c>
      <c r="B6" s="2">
        <v>2.1999999999999999E+41</v>
      </c>
      <c r="C6" s="1">
        <v>0.65800000000000003</v>
      </c>
      <c r="D6" s="1">
        <v>1030</v>
      </c>
      <c r="E6" s="1">
        <v>1.5885</v>
      </c>
      <c r="F6" s="1">
        <v>1.0000000000000001E-5</v>
      </c>
      <c r="G6" s="81">
        <v>100680</v>
      </c>
      <c r="H6" s="116" t="s">
        <v>77</v>
      </c>
      <c r="I6" s="112">
        <f t="shared" si="1"/>
        <v>1503.1281580156178</v>
      </c>
      <c r="J6" s="113">
        <f t="shared" si="0"/>
        <v>1469072840639.8347</v>
      </c>
      <c r="K6" s="72">
        <f t="shared" si="2"/>
        <v>4.4136982752151811E+40</v>
      </c>
    </row>
    <row r="7" spans="1:11" x14ac:dyDescent="0.2">
      <c r="A7" s="1">
        <v>3</v>
      </c>
      <c r="B7" s="2">
        <v>2.2500000000000001E+41</v>
      </c>
      <c r="C7" s="1">
        <v>0.67</v>
      </c>
      <c r="D7" s="1">
        <v>1050</v>
      </c>
      <c r="E7" s="1">
        <v>1.5995999999999999</v>
      </c>
      <c r="F7" s="1">
        <v>1.0000000000000001E-5</v>
      </c>
      <c r="G7" s="81">
        <v>100700</v>
      </c>
      <c r="H7" s="116" t="s">
        <v>78</v>
      </c>
      <c r="I7" s="112">
        <f t="shared" si="1"/>
        <v>1527.4463441251364</v>
      </c>
      <c r="J7" s="113">
        <f t="shared" si="0"/>
        <v>1212249711172.4824</v>
      </c>
      <c r="K7" s="72">
        <f t="shared" si="2"/>
        <v>4.3618224517201816E+40</v>
      </c>
    </row>
    <row r="8" spans="1:11" x14ac:dyDescent="0.2">
      <c r="A8" s="1">
        <v>4</v>
      </c>
      <c r="B8" s="2">
        <v>2.2999999999999998E+41</v>
      </c>
      <c r="C8" s="1">
        <v>0.68200000000000005</v>
      </c>
      <c r="D8" s="1">
        <v>1070</v>
      </c>
      <c r="E8" s="1">
        <v>1.6107</v>
      </c>
      <c r="F8" s="1">
        <v>1.0000000000000001E-5</v>
      </c>
      <c r="G8" s="81">
        <v>100720</v>
      </c>
      <c r="H8" s="116" t="s">
        <v>79</v>
      </c>
      <c r="I8" s="112">
        <f t="shared" si="1"/>
        <v>1551.6782209417486</v>
      </c>
      <c r="J8" s="113">
        <f t="shared" si="0"/>
        <v>1002662545682.6807</v>
      </c>
      <c r="K8" s="72">
        <f t="shared" si="2"/>
        <v>4.3077648389684758E+40</v>
      </c>
    </row>
    <row r="9" spans="1:11" x14ac:dyDescent="0.2">
      <c r="A9" s="1">
        <v>5</v>
      </c>
      <c r="B9" s="2">
        <v>2.35E+41</v>
      </c>
      <c r="C9" s="1">
        <v>0.69399999999999995</v>
      </c>
      <c r="D9" s="1">
        <v>1090</v>
      </c>
      <c r="E9" s="1">
        <v>1.6217999999999999</v>
      </c>
      <c r="F9" s="1">
        <v>1.0000000000000001E-5</v>
      </c>
      <c r="G9" s="81">
        <v>100740</v>
      </c>
      <c r="H9" s="116" t="s">
        <v>80</v>
      </c>
      <c r="I9" s="112">
        <f t="shared" si="1"/>
        <v>1575.826350508112</v>
      </c>
      <c r="J9" s="113">
        <f t="shared" si="0"/>
        <v>831218892742.43726</v>
      </c>
      <c r="K9" s="72">
        <f t="shared" si="2"/>
        <v>4.2517168922981953E+40</v>
      </c>
    </row>
    <row r="10" spans="1:11" x14ac:dyDescent="0.2">
      <c r="A10" s="1">
        <v>6</v>
      </c>
      <c r="B10" s="2">
        <v>2.4000000000000002E+41</v>
      </c>
      <c r="C10" s="1">
        <v>0.70599999999999996</v>
      </c>
      <c r="D10" s="1">
        <v>1110</v>
      </c>
      <c r="E10" s="1">
        <v>1.6329</v>
      </c>
      <c r="F10" s="1">
        <v>1.0000000000000001E-5</v>
      </c>
      <c r="G10" s="81">
        <v>100760</v>
      </c>
      <c r="H10" s="116" t="s">
        <v>81</v>
      </c>
      <c r="I10" s="112">
        <f t="shared" si="1"/>
        <v>1599.8931944567041</v>
      </c>
      <c r="J10" s="113">
        <f t="shared" si="0"/>
        <v>690650061701.44922</v>
      </c>
      <c r="K10" s="72">
        <f t="shared" si="2"/>
        <v>4.1938620007851879E+40</v>
      </c>
    </row>
    <row r="11" spans="1:11" x14ac:dyDescent="0.2">
      <c r="A11" s="1">
        <v>7</v>
      </c>
      <c r="B11" s="2">
        <v>2.4499999999999999E+41</v>
      </c>
      <c r="C11" s="1">
        <v>0.71799999999999997</v>
      </c>
      <c r="D11" s="1">
        <v>1130</v>
      </c>
      <c r="E11" s="1">
        <v>1.6439999999999999</v>
      </c>
      <c r="F11" s="1">
        <v>1.0000000000000001E-5</v>
      </c>
      <c r="G11" s="81">
        <v>100780</v>
      </c>
      <c r="H11" s="116" t="s">
        <v>82</v>
      </c>
      <c r="I11" s="112">
        <f t="shared" si="1"/>
        <v>1623.8811188811189</v>
      </c>
      <c r="J11" s="113">
        <f t="shared" si="0"/>
        <v>575131347393.79285</v>
      </c>
      <c r="K11" s="72">
        <f t="shared" si="2"/>
        <v>4.1343756671121893E+40</v>
      </c>
    </row>
    <row r="12" spans="1:11" x14ac:dyDescent="0.2">
      <c r="A12" s="1">
        <v>8</v>
      </c>
      <c r="B12" s="2">
        <v>2.5000000000000001E+41</v>
      </c>
      <c r="C12" s="1">
        <v>0.73</v>
      </c>
      <c r="D12" s="1">
        <v>1150</v>
      </c>
      <c r="E12" s="1">
        <v>1.6551</v>
      </c>
      <c r="F12" s="1">
        <v>1.0000000000000001E-5</v>
      </c>
      <c r="G12" s="81">
        <v>100800</v>
      </c>
      <c r="H12" s="116" t="s">
        <v>83</v>
      </c>
      <c r="I12" s="112">
        <f t="shared" si="1"/>
        <v>1647.7923989264998</v>
      </c>
      <c r="J12" s="113">
        <f t="shared" si="0"/>
        <v>479984094564.48193</v>
      </c>
      <c r="K12" s="72">
        <f t="shared" si="2"/>
        <v>4.0734256904686253E+40</v>
      </c>
    </row>
    <row r="13" spans="1:11" x14ac:dyDescent="0.2">
      <c r="A13" s="1">
        <v>9</v>
      </c>
      <c r="B13" s="2">
        <v>2.5499999999999999E+41</v>
      </c>
      <c r="C13" s="1">
        <v>0.74199999999999999</v>
      </c>
      <c r="D13" s="1">
        <v>1170</v>
      </c>
      <c r="E13" s="1">
        <v>1.6661999999999999</v>
      </c>
      <c r="F13" s="1">
        <v>1.0000000000000001E-5</v>
      </c>
      <c r="G13" s="81">
        <v>100820</v>
      </c>
      <c r="H13" s="116" t="s">
        <v>84</v>
      </c>
      <c r="I13" s="112">
        <f t="shared" si="1"/>
        <v>1671.6292231178186</v>
      </c>
      <c r="J13" s="113">
        <f t="shared" si="0"/>
        <v>401441402951.57782</v>
      </c>
      <c r="K13" s="72">
        <f t="shared" si="2"/>
        <v>4.0111723519418933E+40</v>
      </c>
    </row>
    <row r="14" spans="1:11" x14ac:dyDescent="0.2">
      <c r="A14" s="1">
        <v>10</v>
      </c>
      <c r="B14" s="2">
        <v>2.6000000000000001E+41</v>
      </c>
      <c r="C14" s="1">
        <v>0.754</v>
      </c>
      <c r="D14" s="1">
        <v>1190</v>
      </c>
      <c r="E14" s="1">
        <v>1.6773</v>
      </c>
      <c r="F14" s="1">
        <v>1.0000000000000001E-5</v>
      </c>
      <c r="G14" s="81">
        <v>100840</v>
      </c>
      <c r="H14" s="116" t="s">
        <v>85</v>
      </c>
      <c r="I14" s="112">
        <f t="shared" si="1"/>
        <v>1695.3936974433025</v>
      </c>
      <c r="J14" s="113">
        <f t="shared" si="0"/>
        <v>336463439525.12701</v>
      </c>
      <c r="K14" s="72">
        <f t="shared" si="2"/>
        <v>3.9477686018900906E+40</v>
      </c>
    </row>
    <row r="15" spans="1:11" x14ac:dyDescent="0.2">
      <c r="A15" s="1">
        <v>11</v>
      </c>
      <c r="B15" s="2">
        <v>2.6499999999999998E+41</v>
      </c>
      <c r="C15" s="1">
        <v>0.76600000000000001</v>
      </c>
      <c r="D15" s="1">
        <v>1210</v>
      </c>
      <c r="E15" s="1">
        <v>1.6883999999999999</v>
      </c>
      <c r="F15" s="1">
        <v>1.0000000000000001E-5</v>
      </c>
      <c r="G15" s="81">
        <v>100860</v>
      </c>
      <c r="H15" s="116" t="s">
        <v>86</v>
      </c>
      <c r="I15" s="112">
        <f t="shared" si="1"/>
        <v>1719.0878492090205</v>
      </c>
      <c r="J15" s="113">
        <f t="shared" si="0"/>
        <v>282591510856.68109</v>
      </c>
      <c r="K15" s="72">
        <f t="shared" si="2"/>
        <v>3.8833602488145299E+40</v>
      </c>
    </row>
    <row r="16" spans="1:11" x14ac:dyDescent="0.2">
      <c r="A16" s="1">
        <v>12</v>
      </c>
      <c r="B16" s="2">
        <v>2.7E+41</v>
      </c>
      <c r="C16" s="1">
        <v>0.77800000000000002</v>
      </c>
      <c r="D16" s="1">
        <v>1230</v>
      </c>
      <c r="E16" s="1">
        <v>1.6995</v>
      </c>
      <c r="F16" s="1">
        <v>1.0000000000000001E-5</v>
      </c>
      <c r="G16" s="81">
        <v>100880</v>
      </c>
      <c r="H16" s="116" t="s">
        <v>87</v>
      </c>
      <c r="I16" s="112">
        <f t="shared" si="1"/>
        <v>1742.71363067945</v>
      </c>
      <c r="J16" s="113">
        <f t="shared" si="0"/>
        <v>237832491775.71555</v>
      </c>
      <c r="K16" s="72">
        <f t="shared" si="2"/>
        <v>3.8180861492779455E+40</v>
      </c>
    </row>
    <row r="17" spans="1:11" x14ac:dyDescent="0.2">
      <c r="A17" s="1">
        <v>13</v>
      </c>
      <c r="B17" s="2">
        <v>2.7500000000000002E+41</v>
      </c>
      <c r="C17" s="1">
        <v>0.79</v>
      </c>
      <c r="D17" s="1">
        <v>1250</v>
      </c>
      <c r="E17" s="1">
        <v>1.7105999999999999</v>
      </c>
      <c r="F17" s="1">
        <v>1.0000000000000001E-5</v>
      </c>
      <c r="G17" s="81">
        <v>100900</v>
      </c>
      <c r="H17" s="116" t="s">
        <v>88</v>
      </c>
      <c r="I17" s="112">
        <f t="shared" si="1"/>
        <v>1766.27292251776</v>
      </c>
      <c r="J17" s="113">
        <f t="shared" si="0"/>
        <v>200567084097.30914</v>
      </c>
      <c r="K17" s="72">
        <f t="shared" si="2"/>
        <v>3.7520783984411429E+40</v>
      </c>
    </row>
    <row r="18" spans="1:11" x14ac:dyDescent="0.2">
      <c r="A18" s="1">
        <v>14</v>
      </c>
      <c r="B18" s="2">
        <v>2.7999999999999999E+41</v>
      </c>
      <c r="C18" s="1">
        <v>0.80200000000000005</v>
      </c>
      <c r="D18" s="1">
        <v>1270</v>
      </c>
      <c r="E18" s="1">
        <v>1.72169999999999</v>
      </c>
      <c r="F18" s="1">
        <v>1.0000000000000001E-5</v>
      </c>
      <c r="G18" s="81">
        <v>100920</v>
      </c>
      <c r="H18" s="116" t="s">
        <v>89</v>
      </c>
      <c r="I18" s="112">
        <f t="shared" si="1"/>
        <v>1789.7675370385573</v>
      </c>
      <c r="J18" s="113">
        <f t="shared" si="0"/>
        <v>169476825535.35806</v>
      </c>
      <c r="K18" s="72">
        <f t="shared" si="2"/>
        <v>3.6854625208168719E+40</v>
      </c>
    </row>
    <row r="19" spans="1:11" x14ac:dyDescent="0.2">
      <c r="A19" s="1">
        <v>15</v>
      </c>
      <c r="B19" s="2">
        <v>2.8500000000000001E+41</v>
      </c>
      <c r="C19" s="1">
        <v>0.81400000000000095</v>
      </c>
      <c r="D19" s="1">
        <v>1290</v>
      </c>
      <c r="E19" s="1">
        <v>1.7327999999999999</v>
      </c>
      <c r="F19" s="1">
        <v>1.0000000000000001E-5</v>
      </c>
      <c r="G19" s="81">
        <v>100940</v>
      </c>
      <c r="H19" s="117"/>
      <c r="I19" s="112">
        <f t="shared" si="1"/>
        <v>1813.19922128488</v>
      </c>
      <c r="J19" s="113">
        <f t="shared" si="0"/>
        <v>143485885586.04749</v>
      </c>
      <c r="K19" s="72">
        <f t="shared" si="2"/>
        <v>3.6183576608645785E+40</v>
      </c>
    </row>
    <row r="20" spans="1:11" x14ac:dyDescent="0.2">
      <c r="A20" s="1">
        <v>16</v>
      </c>
      <c r="B20" s="2">
        <v>2.8999999999999999E+41</v>
      </c>
      <c r="C20" s="1">
        <v>0.82600000000000096</v>
      </c>
      <c r="D20" s="1">
        <v>1310</v>
      </c>
      <c r="E20" s="1">
        <v>1.7439</v>
      </c>
      <c r="F20" s="1">
        <v>1.0000000000000001E-5</v>
      </c>
      <c r="G20" s="81">
        <v>100960</v>
      </c>
      <c r="H20" s="117"/>
      <c r="I20" s="112">
        <f t="shared" si="1"/>
        <v>1836.5696599405096</v>
      </c>
      <c r="J20" s="113">
        <f t="shared" si="0"/>
        <v>121714549292.9108</v>
      </c>
      <c r="K20" s="72">
        <f t="shared" si="2"/>
        <v>3.5508767730752771E+40</v>
      </c>
    </row>
    <row r="21" spans="1:11" x14ac:dyDescent="0.2">
      <c r="A21" s="1">
        <v>17</v>
      </c>
      <c r="B21" s="2">
        <v>2.95E+41</v>
      </c>
      <c r="C21" s="1">
        <v>0.83800000000000097</v>
      </c>
      <c r="D21" s="1">
        <v>1330</v>
      </c>
      <c r="E21" s="1">
        <v>1.7549999999999899</v>
      </c>
      <c r="F21" s="1">
        <v>1.0000000000000001E-5</v>
      </c>
      <c r="G21" s="81">
        <v>100980</v>
      </c>
      <c r="H21" s="117"/>
      <c r="I21" s="112">
        <f t="shared" si="1"/>
        <v>1859.8804780876535</v>
      </c>
      <c r="J21" s="113">
        <f t="shared" si="0"/>
        <v>103441960022.53754</v>
      </c>
      <c r="K21" s="72">
        <f t="shared" si="2"/>
        <v>3.4831268112169468E+40</v>
      </c>
    </row>
    <row r="22" spans="1:11" x14ac:dyDescent="0.2">
      <c r="A22" s="1">
        <v>18</v>
      </c>
      <c r="B22" s="2">
        <v>2.9999999999999998E+41</v>
      </c>
      <c r="C22" s="1">
        <v>0.85000000000000098</v>
      </c>
      <c r="D22" s="1">
        <v>1350</v>
      </c>
      <c r="E22" s="1">
        <v>1.76609999999998</v>
      </c>
      <c r="F22" s="1">
        <v>1.0000000000000001E-5</v>
      </c>
      <c r="G22" s="81">
        <v>101000</v>
      </c>
      <c r="H22" s="117"/>
      <c r="I22" s="112">
        <f t="shared" si="1"/>
        <v>1883.1332438196118</v>
      </c>
      <c r="J22" s="113">
        <f t="shared" si="0"/>
        <v>88076213381.287506</v>
      </c>
      <c r="K22" s="72">
        <f t="shared" si="2"/>
        <v>3.415208916436428E+40</v>
      </c>
    </row>
    <row r="23" spans="1:11" x14ac:dyDescent="0.2">
      <c r="A23" s="1">
        <v>19</v>
      </c>
      <c r="B23" s="2">
        <v>3.05E+41</v>
      </c>
      <c r="C23" s="1">
        <v>0.86200000000000099</v>
      </c>
      <c r="D23" s="1">
        <v>1370</v>
      </c>
      <c r="E23" s="1">
        <v>1.7771999999999699</v>
      </c>
      <c r="F23" s="1">
        <v>1.0000000000000001E-5</v>
      </c>
      <c r="G23" s="81">
        <v>101020</v>
      </c>
      <c r="H23" s="117"/>
      <c r="I23" s="112">
        <f t="shared" si="1"/>
        <v>1906.3294707172065</v>
      </c>
      <c r="J23" s="113">
        <f t="shared" si="0"/>
        <v>75130300313.369156</v>
      </c>
      <c r="K23" s="72">
        <f t="shared" si="2"/>
        <v>3.3472186039339692E+40</v>
      </c>
    </row>
    <row r="24" spans="1:11" x14ac:dyDescent="0.2">
      <c r="A24" s="1">
        <v>20</v>
      </c>
      <c r="B24" s="2">
        <v>3.1000000000000002E+41</v>
      </c>
      <c r="C24" s="1">
        <v>0.874000000000001</v>
      </c>
      <c r="D24" s="1">
        <v>1390</v>
      </c>
      <c r="E24" s="1">
        <v>1.78829999999996</v>
      </c>
      <c r="F24" s="1">
        <v>1.0000000000000001E-5</v>
      </c>
      <c r="G24" s="81">
        <v>101040</v>
      </c>
      <c r="H24" s="117"/>
      <c r="I24" s="112">
        <f t="shared" si="1"/>
        <v>1929.470620197176</v>
      </c>
      <c r="J24" s="113">
        <f t="shared" si="0"/>
        <v>64202714369.957153</v>
      </c>
      <c r="K24" s="72">
        <f t="shared" si="2"/>
        <v>3.279245947947877E+40</v>
      </c>
    </row>
    <row r="25" spans="1:11" x14ac:dyDescent="0.2">
      <c r="A25" s="1">
        <v>21</v>
      </c>
      <c r="B25" s="2">
        <v>3.1499999999999999E+41</v>
      </c>
      <c r="C25" s="1">
        <v>0.88600000000000101</v>
      </c>
      <c r="D25" s="1">
        <v>1410</v>
      </c>
      <c r="E25" s="1">
        <v>1.7993999999999499</v>
      </c>
      <c r="F25" s="1">
        <v>1.0000000000000001E-5</v>
      </c>
      <c r="G25" s="81">
        <v>101060</v>
      </c>
      <c r="H25" s="117"/>
      <c r="I25" s="112">
        <f t="shared" si="1"/>
        <v>1952.5581037402087</v>
      </c>
      <c r="J25" s="113">
        <f t="shared" si="0"/>
        <v>54961786168.956833</v>
      </c>
      <c r="K25" s="72">
        <f t="shared" si="2"/>
        <v>3.2113757648075716E+40</v>
      </c>
    </row>
    <row r="26" spans="1:11" x14ac:dyDescent="0.2">
      <c r="A26" s="1">
        <v>22</v>
      </c>
      <c r="B26" s="2">
        <v>3.2000000000000001E+41</v>
      </c>
      <c r="C26" s="1">
        <v>0.89800000000000102</v>
      </c>
      <c r="D26" s="1">
        <v>1430</v>
      </c>
      <c r="E26" s="1">
        <v>1.81049999999994</v>
      </c>
      <c r="F26" s="1">
        <v>1.0000000000000001E-5</v>
      </c>
      <c r="G26" s="81">
        <v>101080</v>
      </c>
      <c r="H26" s="117"/>
      <c r="I26" s="112">
        <f t="shared" si="1"/>
        <v>1975.5932850057482</v>
      </c>
      <c r="J26" s="113">
        <f t="shared" si="0"/>
        <v>47133002585.448906</v>
      </c>
      <c r="K26" s="72">
        <f t="shared" si="2"/>
        <v>3.1436877938323947E+40</v>
      </c>
    </row>
    <row r="27" spans="1:11" x14ac:dyDescent="0.2">
      <c r="A27" s="1">
        <v>23</v>
      </c>
      <c r="B27" s="2">
        <v>3.2499999999999999E+41</v>
      </c>
      <c r="C27" s="1">
        <v>0.91000000000000103</v>
      </c>
      <c r="D27" s="1">
        <v>1450</v>
      </c>
      <c r="E27" s="1">
        <v>1.8215999999999299</v>
      </c>
      <c r="F27" s="1">
        <v>1.0000000000000001E-5</v>
      </c>
      <c r="G27" s="81">
        <v>101100</v>
      </c>
      <c r="H27" s="117"/>
      <c r="I27" s="112">
        <f t="shared" si="1"/>
        <v>1998.5774818402226</v>
      </c>
      <c r="J27" s="113">
        <f t="shared" si="0"/>
        <v>40488721097.888863</v>
      </c>
      <c r="K27" s="72">
        <f t="shared" si="2"/>
        <v>3.0762568758724427E+40</v>
      </c>
    </row>
    <row r="28" spans="1:11" x14ac:dyDescent="0.2">
      <c r="A28" s="1">
        <v>24</v>
      </c>
      <c r="B28" s="2">
        <v>3.3E+41</v>
      </c>
      <c r="C28" s="1">
        <v>0.92200000000000104</v>
      </c>
      <c r="D28" s="1">
        <v>1470</v>
      </c>
      <c r="E28" s="1">
        <v>1.8326999999999201</v>
      </c>
      <c r="F28" s="1">
        <v>1.0000000000000001E-5</v>
      </c>
      <c r="G28" s="81">
        <v>101120</v>
      </c>
      <c r="H28" s="117"/>
      <c r="I28" s="112">
        <f t="shared" si="1"/>
        <v>2021.511968184921</v>
      </c>
      <c r="J28" s="113">
        <f t="shared" si="0"/>
        <v>34839810133.398163</v>
      </c>
      <c r="K28" s="72">
        <f t="shared" si="2"/>
        <v>3.0091531293054962E+40</v>
      </c>
    </row>
    <row r="29" spans="1:11" x14ac:dyDescent="0.2">
      <c r="A29" s="1">
        <v>25</v>
      </c>
      <c r="B29" s="2">
        <v>3.3499999999999998E+41</v>
      </c>
      <c r="C29" s="1">
        <v>0.93400000000000105</v>
      </c>
      <c r="D29" s="1">
        <v>1490</v>
      </c>
      <c r="E29" s="1">
        <v>1.84379999999991</v>
      </c>
      <c r="F29" s="1">
        <v>1.0000000000000001E-5</v>
      </c>
      <c r="G29" s="81">
        <v>101140</v>
      </c>
      <c r="H29" s="117"/>
      <c r="I29" s="112">
        <f t="shared" si="1"/>
        <v>2044.3979758893065</v>
      </c>
      <c r="J29" s="113">
        <f t="shared" si="0"/>
        <v>30028841302.489223</v>
      </c>
      <c r="K29" s="72">
        <f t="shared" si="2"/>
        <v>2.9424421233212986E+40</v>
      </c>
    </row>
    <row r="30" spans="1:11" x14ac:dyDescent="0.2">
      <c r="A30" s="1">
        <v>26</v>
      </c>
      <c r="B30" s="2">
        <v>3.4E+41</v>
      </c>
      <c r="C30" s="1">
        <v>0.94600000000000095</v>
      </c>
      <c r="D30" s="1">
        <v>1510</v>
      </c>
      <c r="E30" s="1">
        <v>1.8548999999999001</v>
      </c>
      <c r="F30" s="1">
        <v>1.0000000000000001E-5</v>
      </c>
      <c r="G30" s="81">
        <v>101160</v>
      </c>
      <c r="H30" s="117"/>
      <c r="I30" s="112">
        <f t="shared" si="1"/>
        <v>2067.2366964352022</v>
      </c>
      <c r="J30" s="113">
        <f t="shared" si="0"/>
        <v>25924534591.930138</v>
      </c>
      <c r="K30" s="72">
        <f t="shared" si="2"/>
        <v>2.8761850483408304E+40</v>
      </c>
    </row>
    <row r="31" spans="1:11" x14ac:dyDescent="0.2">
      <c r="A31" s="1">
        <v>27</v>
      </c>
      <c r="B31" s="2">
        <v>3.4500000000000001E+41</v>
      </c>
      <c r="C31" s="1">
        <v>0.95800000000000096</v>
      </c>
      <c r="D31" s="1">
        <v>1530</v>
      </c>
      <c r="E31" s="1">
        <v>1.86599999999989</v>
      </c>
      <c r="F31" s="1">
        <v>1.0000000000000001E-5</v>
      </c>
      <c r="G31" s="81">
        <v>101180</v>
      </c>
      <c r="H31" s="114"/>
      <c r="I31" s="112">
        <f t="shared" si="1"/>
        <v>2090.029282576912</v>
      </c>
      <c r="J31" s="113">
        <f t="shared" si="0"/>
        <v>22417217170.679268</v>
      </c>
      <c r="K31" s="72">
        <f t="shared" si="2"/>
        <v>2.8104388834337799E+40</v>
      </c>
    </row>
    <row r="32" spans="1:11" x14ac:dyDescent="0.2">
      <c r="A32" s="1">
        <v>28</v>
      </c>
      <c r="B32" s="2">
        <v>3.4999999999999999E+41</v>
      </c>
      <c r="C32" s="1">
        <v>0.97000000000000097</v>
      </c>
      <c r="D32" s="1">
        <v>1550</v>
      </c>
      <c r="E32" s="1">
        <v>1.8770999999998801</v>
      </c>
      <c r="F32" s="1">
        <v>1.0000000000000001E-5</v>
      </c>
      <c r="G32" s="81">
        <v>101200</v>
      </c>
      <c r="H32" s="114"/>
      <c r="I32" s="112">
        <f t="shared" si="1"/>
        <v>2112.7768499020167</v>
      </c>
      <c r="J32" s="113">
        <f t="shared" si="0"/>
        <v>19415103788.429272</v>
      </c>
      <c r="K32" s="72">
        <f t="shared" si="2"/>
        <v>2.7452565606123974E+40</v>
      </c>
    </row>
    <row r="33" spans="1:11" x14ac:dyDescent="0.2">
      <c r="A33" s="1">
        <v>29</v>
      </c>
      <c r="B33" s="2">
        <v>3.5499999999999997E+41</v>
      </c>
      <c r="C33" s="1">
        <v>0.98200000000000098</v>
      </c>
      <c r="D33" s="1">
        <v>1570</v>
      </c>
      <c r="E33" s="1">
        <v>1.88819999999987</v>
      </c>
      <c r="F33" s="1">
        <v>1.0000000000000001E-5</v>
      </c>
      <c r="G33" s="81">
        <v>101220</v>
      </c>
      <c r="H33" s="114"/>
      <c r="I33" s="112">
        <f t="shared" si="1"/>
        <v>2135.4804783172985</v>
      </c>
      <c r="J33" s="113">
        <f t="shared" si="0"/>
        <v>16841244408.582535</v>
      </c>
      <c r="K33" s="72">
        <f t="shared" si="2"/>
        <v>2.6806871258939703E+40</v>
      </c>
    </row>
    <row r="34" spans="1:11" x14ac:dyDescent="0.2">
      <c r="A34" s="1">
        <v>30</v>
      </c>
      <c r="B34" s="2">
        <v>3.6000000000000003E+41</v>
      </c>
      <c r="C34" s="1">
        <v>0.99400000000000099</v>
      </c>
      <c r="D34" s="1">
        <v>1590</v>
      </c>
      <c r="E34" s="1">
        <v>1.8992999999998601</v>
      </c>
      <c r="F34" s="1">
        <v>1.0000000000000001E-5</v>
      </c>
      <c r="G34" s="81">
        <v>101240</v>
      </c>
      <c r="H34" s="114"/>
      <c r="I34" s="112">
        <f t="shared" si="1"/>
        <v>2158.1412134639313</v>
      </c>
      <c r="J34" s="113">
        <f t="shared" si="0"/>
        <v>14631014750.145348</v>
      </c>
      <c r="K34" s="72">
        <f t="shared" si="2"/>
        <v>2.6167758970377305E+40</v>
      </c>
    </row>
    <row r="35" spans="1:11" x14ac:dyDescent="0.2">
      <c r="A35" s="1">
        <v>31</v>
      </c>
      <c r="B35" s="2">
        <v>3.65E+41</v>
      </c>
      <c r="C35" s="1">
        <v>1.006</v>
      </c>
      <c r="D35" s="1">
        <v>1610</v>
      </c>
      <c r="E35" s="1">
        <v>1.91039999999985</v>
      </c>
      <c r="F35" s="1">
        <v>1.0000000000000001E-5</v>
      </c>
      <c r="G35" s="81">
        <v>101260</v>
      </c>
      <c r="H35" s="114"/>
      <c r="I35" s="112">
        <f t="shared" si="1"/>
        <v>2180.7600680658579</v>
      </c>
      <c r="J35" s="113">
        <f t="shared" si="0"/>
        <v>12730049409.037838</v>
      </c>
      <c r="K35" s="72">
        <f t="shared" si="2"/>
        <v>2.5535646178746787E+40</v>
      </c>
    </row>
    <row r="36" spans="1:11" x14ac:dyDescent="0.2">
      <c r="A36" s="1">
        <v>32</v>
      </c>
      <c r="B36" s="2">
        <v>3.6999999999999998E+41</v>
      </c>
      <c r="C36" s="1">
        <v>1.018</v>
      </c>
      <c r="D36" s="1">
        <v>1630</v>
      </c>
      <c r="E36" s="1">
        <v>1.9214999999998399</v>
      </c>
      <c r="F36" s="1">
        <v>1.0000000000000001E-5</v>
      </c>
      <c r="G36" s="81">
        <v>101280</v>
      </c>
      <c r="H36" s="114"/>
      <c r="I36" s="112">
        <f t="shared" si="1"/>
        <v>2203.3380232149784</v>
      </c>
      <c r="J36" s="113">
        <f t="shared" si="0"/>
        <v>11092536439.502022</v>
      </c>
      <c r="K36" s="72">
        <f t="shared" si="2"/>
        <v>2.4910916091609572E+40</v>
      </c>
    </row>
    <row r="37" spans="1:11" x14ac:dyDescent="0.2">
      <c r="A37" s="1">
        <v>33</v>
      </c>
      <c r="B37" s="2">
        <v>3.7500000000000004E+41</v>
      </c>
      <c r="C37" s="1">
        <v>1.03</v>
      </c>
      <c r="D37" s="1">
        <v>1650</v>
      </c>
      <c r="E37" s="1">
        <v>1.93259999999983</v>
      </c>
      <c r="F37" s="1">
        <v>1.0000000000000001E-5</v>
      </c>
      <c r="G37" s="81">
        <v>101300</v>
      </c>
      <c r="H37" s="114"/>
      <c r="I37" s="112">
        <f t="shared" si="1"/>
        <v>2225.8760295966058</v>
      </c>
      <c r="J37" s="113">
        <f t="shared" si="0"/>
        <v>9679807684.8320522</v>
      </c>
      <c r="K37" s="72">
        <f t="shared" si="2"/>
        <v>2.4293919158968874E+40</v>
      </c>
    </row>
    <row r="38" spans="1:11" x14ac:dyDescent="0.2">
      <c r="A38" s="1">
        <v>34</v>
      </c>
      <c r="B38" s="2">
        <v>3.8000000000000001E+41</v>
      </c>
      <c r="C38" s="1">
        <v>1.042</v>
      </c>
      <c r="D38" s="1">
        <v>1670</v>
      </c>
      <c r="E38" s="1">
        <v>1.9436999999998199</v>
      </c>
      <c r="F38" s="1">
        <v>1.0000000000000001E-5</v>
      </c>
      <c r="G38" s="81">
        <v>101320</v>
      </c>
      <c r="H38" s="114"/>
      <c r="I38" s="112">
        <f t="shared" si="1"/>
        <v>2248.3750086583805</v>
      </c>
      <c r="J38" s="113">
        <f t="shared" si="0"/>
        <v>8459171529.4348202</v>
      </c>
      <c r="K38" s="72">
        <f t="shared" si="2"/>
        <v>2.3684974510644959E+40</v>
      </c>
    </row>
    <row r="39" spans="1:11" x14ac:dyDescent="0.2">
      <c r="A39" s="1">
        <v>35</v>
      </c>
      <c r="B39" s="2">
        <v>3.8499999999999999E+41</v>
      </c>
      <c r="C39" s="1">
        <v>1.054</v>
      </c>
      <c r="D39" s="1">
        <v>1690</v>
      </c>
      <c r="E39" s="1">
        <v>1.95479999999981</v>
      </c>
      <c r="F39" s="1">
        <v>1.0000000000000001E-5</v>
      </c>
      <c r="G39" s="81">
        <v>101340</v>
      </c>
      <c r="H39" s="114"/>
      <c r="I39" s="112">
        <f t="shared" si="1"/>
        <v>2270.835853725674</v>
      </c>
      <c r="J39" s="113">
        <f t="shared" si="0"/>
        <v>7402944714.167944</v>
      </c>
      <c r="K39" s="72">
        <f t="shared" si="2"/>
        <v>2.3084371357466004E+40</v>
      </c>
    </row>
    <row r="40" spans="1:11" x14ac:dyDescent="0.2">
      <c r="A40" s="1">
        <v>36</v>
      </c>
      <c r="B40" s="2">
        <v>3.8999999999999997E+41</v>
      </c>
      <c r="C40" s="1">
        <v>1.0660000000000001</v>
      </c>
      <c r="D40" s="1">
        <v>1710</v>
      </c>
      <c r="E40" s="1">
        <v>1.9658999999997999</v>
      </c>
      <c r="F40" s="1">
        <v>1.0000000000000001E-5</v>
      </c>
      <c r="G40" s="81">
        <v>101360</v>
      </c>
      <c r="H40" s="114"/>
      <c r="I40" s="112">
        <f t="shared" si="1"/>
        <v>2293.2594310663189</v>
      </c>
      <c r="J40" s="113">
        <f t="shared" si="0"/>
        <v>6487647899.0761328</v>
      </c>
      <c r="K40" s="72">
        <f t="shared" si="2"/>
        <v>2.249237035600188E+40</v>
      </c>
    </row>
    <row r="41" spans="1:11" x14ac:dyDescent="0.2">
      <c r="A41" s="1">
        <v>37</v>
      </c>
      <c r="B41" s="2">
        <v>3.9500000000000002E+41</v>
      </c>
      <c r="C41" s="1">
        <v>1.0780000000000001</v>
      </c>
      <c r="D41" s="1">
        <v>1730</v>
      </c>
      <c r="E41" s="1">
        <v>1.97699999999979</v>
      </c>
      <c r="F41" s="1">
        <v>1.0000000000000001E-5</v>
      </c>
      <c r="G41" s="81">
        <v>101380</v>
      </c>
      <c r="H41" s="114"/>
      <c r="I41" s="112">
        <f t="shared" si="1"/>
        <v>2315.6465809073275</v>
      </c>
      <c r="J41" s="113">
        <f t="shared" si="0"/>
        <v>5693336156.7170811</v>
      </c>
      <c r="K41" s="72">
        <f t="shared" si="2"/>
        <v>2.1909204936656638E+40</v>
      </c>
    </row>
    <row r="42" spans="1:11" x14ac:dyDescent="0.2">
      <c r="A42" s="1">
        <v>38</v>
      </c>
      <c r="B42" s="2">
        <v>4E+41</v>
      </c>
      <c r="C42" s="1">
        <v>1.0900000000000001</v>
      </c>
      <c r="D42" s="1">
        <v>1750</v>
      </c>
      <c r="E42" s="1">
        <v>1.9880999999997799</v>
      </c>
      <c r="F42" s="1">
        <v>1.0000000000000001E-5</v>
      </c>
      <c r="G42" s="81">
        <v>101400</v>
      </c>
      <c r="H42" s="114"/>
      <c r="I42" s="112">
        <f t="shared" si="1"/>
        <v>2337.998118406108</v>
      </c>
      <c r="J42" s="113">
        <f t="shared" si="0"/>
        <v>5003040840.8511381</v>
      </c>
      <c r="K42" s="72">
        <f t="shared" si="2"/>
        <v>2.1335082595021921E+40</v>
      </c>
    </row>
    <row r="43" spans="1:11" x14ac:dyDescent="0.2">
      <c r="A43" s="1">
        <v>39</v>
      </c>
      <c r="B43" s="2">
        <v>4.0499999999999998E+41</v>
      </c>
      <c r="C43" s="1">
        <v>1.1020000000000001</v>
      </c>
      <c r="D43" s="1">
        <v>1770</v>
      </c>
      <c r="E43" s="1">
        <v>1.99919999999977</v>
      </c>
      <c r="F43" s="1">
        <v>1.0000000000000001E-5</v>
      </c>
      <c r="G43" s="81">
        <v>101420</v>
      </c>
      <c r="H43" s="114"/>
      <c r="I43" s="112">
        <f t="shared" si="1"/>
        <v>2360.3148345785321</v>
      </c>
      <c r="J43" s="113">
        <f t="shared" si="0"/>
        <v>4402303542.6221781</v>
      </c>
      <c r="K43" s="72">
        <f t="shared" si="2"/>
        <v>2.0770186146470655E+40</v>
      </c>
    </row>
    <row r="44" spans="1:11" x14ac:dyDescent="0.2">
      <c r="A44" s="1">
        <v>40</v>
      </c>
      <c r="B44" s="2">
        <v>4.1000000000000004E+41</v>
      </c>
      <c r="C44" s="1">
        <v>1.1140000000000001</v>
      </c>
      <c r="D44" s="1">
        <v>1790</v>
      </c>
      <c r="E44" s="1">
        <v>2.0102999999997602</v>
      </c>
      <c r="F44" s="1">
        <v>1.0000000000000001E-5</v>
      </c>
      <c r="G44" s="81">
        <v>101440</v>
      </c>
      <c r="H44" s="114"/>
      <c r="I44" s="112">
        <f t="shared" si="1"/>
        <v>2382.5974971860837</v>
      </c>
      <c r="J44" s="113">
        <f t="shared" si="0"/>
        <v>3878786313.4749098</v>
      </c>
      <c r="K44" s="72">
        <f t="shared" si="2"/>
        <v>2.0214674944046226E+40</v>
      </c>
    </row>
    <row r="45" spans="1:11" x14ac:dyDescent="0.2">
      <c r="A45" s="1">
        <v>41</v>
      </c>
      <c r="B45" s="2">
        <v>4.1500000000000001E+41</v>
      </c>
      <c r="C45" s="1">
        <v>1.1259999999999999</v>
      </c>
      <c r="D45" s="1">
        <v>1810</v>
      </c>
      <c r="E45" s="1">
        <v>2.0213999999997498</v>
      </c>
      <c r="F45" s="1">
        <v>1.0000000000000001E-5</v>
      </c>
      <c r="G45" s="81">
        <v>101460</v>
      </c>
      <c r="H45" s="114"/>
      <c r="I45" s="112">
        <f t="shared" si="1"/>
        <v>2404.8468515841651</v>
      </c>
      <c r="J45" s="113">
        <f t="shared" si="0"/>
        <v>3421945155.9168105</v>
      </c>
      <c r="K45" s="72">
        <f t="shared" si="2"/>
        <v>1.9668686059769121E+40</v>
      </c>
    </row>
    <row r="46" spans="1:11" x14ac:dyDescent="0.2">
      <c r="A46" s="1">
        <v>42</v>
      </c>
      <c r="B46" s="2">
        <v>4.20000000000001E+41</v>
      </c>
      <c r="C46" s="1">
        <v>1.1379999999999999</v>
      </c>
      <c r="D46" s="1">
        <v>1830</v>
      </c>
      <c r="E46" s="1">
        <v>2.03249999999974</v>
      </c>
      <c r="F46" s="1">
        <v>1.0000000000000001E-5</v>
      </c>
      <c r="G46" s="81">
        <v>101480</v>
      </c>
      <c r="H46" s="114"/>
      <c r="I46" s="112">
        <f t="shared" si="1"/>
        <v>2427.0636215335435</v>
      </c>
      <c r="J46" s="113">
        <f t="shared" si="0"/>
        <v>3022756083.8930864</v>
      </c>
      <c r="K46" s="72">
        <f t="shared" si="2"/>
        <v>1.9132335429548732E+40</v>
      </c>
    </row>
    <row r="47" spans="1:11" x14ac:dyDescent="0.2">
      <c r="A47" s="1">
        <v>43</v>
      </c>
      <c r="B47" s="2">
        <v>4.2500000000000097E+41</v>
      </c>
      <c r="C47" s="1">
        <v>1.1499999999999999</v>
      </c>
      <c r="D47" s="1">
        <v>1850</v>
      </c>
      <c r="E47" s="1">
        <v>2.0435999999997301</v>
      </c>
      <c r="F47" s="1">
        <v>1.0000000000000001E-5</v>
      </c>
      <c r="G47" s="81">
        <v>101500</v>
      </c>
      <c r="H47" s="114"/>
      <c r="I47" s="112">
        <f t="shared" si="1"/>
        <v>2449.2485099767828</v>
      </c>
      <c r="J47" s="113">
        <f t="shared" si="0"/>
        <v>2673484933.458662</v>
      </c>
      <c r="K47" s="72">
        <f t="shared" si="2"/>
        <v>1.8605718961945966E+40</v>
      </c>
    </row>
    <row r="48" spans="1:11" x14ac:dyDescent="0.2">
      <c r="A48" s="1">
        <v>44</v>
      </c>
      <c r="B48" s="2">
        <v>4.3000000000000103E+41</v>
      </c>
      <c r="C48" s="1">
        <v>1.1619999999999999</v>
      </c>
      <c r="D48" s="1">
        <v>1870</v>
      </c>
      <c r="E48" s="1">
        <v>2.0546999999997202</v>
      </c>
      <c r="F48" s="1">
        <v>1.0000000000000001E-5</v>
      </c>
      <c r="G48" s="81">
        <v>101520</v>
      </c>
      <c r="H48" s="114"/>
      <c r="I48" s="112">
        <f t="shared" si="1"/>
        <v>2471.4021997814166</v>
      </c>
      <c r="J48" s="113">
        <f t="shared" si="0"/>
        <v>2367493641.4942579</v>
      </c>
      <c r="K48" s="72">
        <f t="shared" si="2"/>
        <v>1.808891361108816E+40</v>
      </c>
    </row>
    <row r="49" spans="1:11" x14ac:dyDescent="0.2">
      <c r="A49" s="1">
        <v>45</v>
      </c>
      <c r="B49" s="2">
        <v>4.3500000000000101E+41</v>
      </c>
      <c r="C49" s="1">
        <v>1.1739999999999999</v>
      </c>
      <c r="D49" s="1">
        <v>1890</v>
      </c>
      <c r="E49" s="1">
        <v>2.0657999999997099</v>
      </c>
      <c r="F49" s="1">
        <v>1.0000000000000001E-5</v>
      </c>
      <c r="G49" s="81">
        <v>101540</v>
      </c>
      <c r="H49" s="114"/>
      <c r="I49" s="112">
        <f t="shared" si="1"/>
        <v>2493.5253544515103</v>
      </c>
      <c r="J49" s="113">
        <f t="shared" si="0"/>
        <v>2099076969.7114363</v>
      </c>
      <c r="K49" s="72">
        <f t="shared" si="2"/>
        <v>1.7581978414087045E+40</v>
      </c>
    </row>
    <row r="50" spans="1:11" x14ac:dyDescent="0.2">
      <c r="A50" s="1">
        <v>46</v>
      </c>
      <c r="B50" s="2">
        <v>4.4000000000000099E+41</v>
      </c>
      <c r="C50" s="1">
        <v>1.1859999999999999</v>
      </c>
      <c r="D50" s="1">
        <v>1910</v>
      </c>
      <c r="E50" s="1">
        <v>2.0768999999997</v>
      </c>
      <c r="F50" s="1">
        <v>1.0000000000000001E-5</v>
      </c>
      <c r="G50" s="81">
        <v>101560</v>
      </c>
      <c r="H50" s="114"/>
      <c r="I50" s="112">
        <f t="shared" si="1"/>
        <v>2515.618618809171</v>
      </c>
      <c r="J50" s="113">
        <f t="shared" si="0"/>
        <v>1863324684.935673</v>
      </c>
      <c r="K50" s="72">
        <f t="shared" si="2"/>
        <v>1.7084955493358201E+40</v>
      </c>
    </row>
    <row r="51" spans="1:11" x14ac:dyDescent="0.2">
      <c r="A51" s="1">
        <v>47</v>
      </c>
      <c r="B51" s="2">
        <v>4.4500000000000096E+41</v>
      </c>
      <c r="C51" s="1">
        <v>1.198</v>
      </c>
      <c r="D51" s="1">
        <v>1930</v>
      </c>
      <c r="E51" s="1">
        <v>2.0879999999996901</v>
      </c>
      <c r="F51" s="1">
        <v>1.0000000000000001E-5</v>
      </c>
      <c r="G51" s="81">
        <v>101580</v>
      </c>
      <c r="H51" s="114"/>
      <c r="I51" s="112">
        <f t="shared" si="1"/>
        <v>2537.6826196474735</v>
      </c>
      <c r="J51" s="113">
        <f t="shared" si="0"/>
        <v>1656005056.4875054</v>
      </c>
      <c r="K51" s="72">
        <f t="shared" si="2"/>
        <v>1.6597871024281887E+40</v>
      </c>
    </row>
    <row r="52" spans="1:11" x14ac:dyDescent="0.2">
      <c r="A52" s="1">
        <v>48</v>
      </c>
      <c r="B52" s="2">
        <v>4.5000000000000102E+41</v>
      </c>
      <c r="C52" s="1">
        <v>1.21</v>
      </c>
      <c r="D52" s="1">
        <v>1950</v>
      </c>
      <c r="E52" s="1">
        <v>2.0990999999996802</v>
      </c>
      <c r="F52" s="1">
        <v>1.0000000000000001E-5</v>
      </c>
      <c r="G52" s="81">
        <v>101600</v>
      </c>
      <c r="H52" s="114"/>
      <c r="I52" s="112">
        <f t="shared" si="1"/>
        <v>2559.7179663561974</v>
      </c>
      <c r="J52" s="113">
        <f t="shared" si="0"/>
        <v>1473466231.2334633</v>
      </c>
      <c r="K52" s="72">
        <f t="shared" si="2"/>
        <v>1.6120736168684237E+40</v>
      </c>
    </row>
    <row r="53" spans="1:11" x14ac:dyDescent="0.2">
      <c r="A53" s="1">
        <v>49</v>
      </c>
      <c r="B53" s="2">
        <v>4.55000000000001E+41</v>
      </c>
      <c r="C53" s="1">
        <v>1.222</v>
      </c>
      <c r="D53" s="1">
        <v>1970</v>
      </c>
      <c r="E53" s="1">
        <v>2.1101999999996699</v>
      </c>
      <c r="F53" s="1">
        <v>1.0000000000000001E-5</v>
      </c>
      <c r="G53" s="81">
        <v>101620</v>
      </c>
      <c r="H53" s="114"/>
      <c r="I53" s="112">
        <f t="shared" si="1"/>
        <v>2581.7252515216755</v>
      </c>
      <c r="J53" s="113">
        <f t="shared" si="0"/>
        <v>1312552623.9665492</v>
      </c>
      <c r="K53" s="72">
        <f t="shared" si="2"/>
        <v>1.5653547974652635E+40</v>
      </c>
    </row>
    <row r="54" spans="1:11" x14ac:dyDescent="0.2">
      <c r="A54" s="1">
        <v>50</v>
      </c>
      <c r="B54" s="2">
        <v>4.6000000000000097E+41</v>
      </c>
      <c r="C54" s="1">
        <v>1.234</v>
      </c>
      <c r="D54" s="1">
        <v>1990</v>
      </c>
      <c r="E54" s="1">
        <v>2.12129999999966</v>
      </c>
      <c r="F54" s="1">
        <v>1.0000000000000001E-5</v>
      </c>
      <c r="G54" s="81">
        <v>101640</v>
      </c>
      <c r="H54" s="114"/>
      <c r="I54" s="112">
        <f t="shared" si="1"/>
        <v>2603.7050515020096</v>
      </c>
      <c r="J54" s="113">
        <f t="shared" si="0"/>
        <v>1170533937.4415209</v>
      </c>
      <c r="K54" s="72">
        <f t="shared" si="2"/>
        <v>1.5196290243230927E+40</v>
      </c>
    </row>
    <row r="55" spans="1:11" x14ac:dyDescent="0.2">
      <c r="A55" s="1">
        <v>51</v>
      </c>
      <c r="B55" s="2">
        <v>4.6500000000000103E+41</v>
      </c>
      <c r="C55" s="1">
        <v>1.246</v>
      </c>
      <c r="D55" s="1">
        <v>2010</v>
      </c>
      <c r="E55" s="1">
        <v>2.1323999999996501</v>
      </c>
      <c r="F55" s="1">
        <v>1.0000000000000001E-5</v>
      </c>
      <c r="G55" s="81">
        <v>101660</v>
      </c>
      <c r="H55" s="114"/>
      <c r="I55" s="112">
        <f t="shared" si="1"/>
        <v>2625.6579269788135</v>
      </c>
      <c r="J55" s="113">
        <f t="shared" si="0"/>
        <v>1045044820.7167387</v>
      </c>
      <c r="K55" s="72">
        <f t="shared" si="2"/>
        <v>1.4748934362568267E+40</v>
      </c>
    </row>
    <row r="56" spans="1:11" x14ac:dyDescent="0.2">
      <c r="A56" s="1">
        <v>52</v>
      </c>
      <c r="B56" s="2">
        <v>4.7000000000000101E+41</v>
      </c>
      <c r="C56" s="1">
        <v>1.258</v>
      </c>
      <c r="D56" s="1">
        <v>2030</v>
      </c>
      <c r="E56" s="1">
        <v>2.1434999999996398</v>
      </c>
      <c r="F56" s="1">
        <v>1.0000000000000001E-5</v>
      </c>
      <c r="G56" s="81">
        <v>101680</v>
      </c>
      <c r="H56" s="114"/>
      <c r="I56" s="112">
        <f t="shared" si="1"/>
        <v>2647.5844234865972</v>
      </c>
      <c r="J56" s="113">
        <f t="shared" si="0"/>
        <v>934033501.15818119</v>
      </c>
      <c r="K56" s="72">
        <f t="shared" si="2"/>
        <v>1.4311440110120832E+40</v>
      </c>
    </row>
    <row r="57" spans="1:11" x14ac:dyDescent="0.2">
      <c r="A57" s="1">
        <v>53</v>
      </c>
      <c r="B57" s="2">
        <v>4.7500000000000098E+41</v>
      </c>
      <c r="C57" s="1">
        <v>1.27</v>
      </c>
      <c r="D57" s="1">
        <v>2050</v>
      </c>
      <c r="E57" s="1">
        <v>2.1545999999996299</v>
      </c>
      <c r="F57" s="1">
        <v>1.0000000000000001E-5</v>
      </c>
      <c r="G57" s="81">
        <v>101700</v>
      </c>
      <c r="H57" s="114"/>
      <c r="I57" s="112">
        <f t="shared" si="1"/>
        <v>2669.4850719208448</v>
      </c>
      <c r="J57" s="113">
        <f t="shared" si="0"/>
        <v>835717996.54667687</v>
      </c>
      <c r="K57" s="72">
        <f t="shared" si="2"/>
        <v>1.3883756423527792E+40</v>
      </c>
    </row>
    <row r="58" spans="1:11" x14ac:dyDescent="0.2">
      <c r="A58" s="1">
        <v>54</v>
      </c>
      <c r="B58" s="2">
        <v>4.8000000000000096E+41</v>
      </c>
      <c r="C58" s="1">
        <v>1.282</v>
      </c>
      <c r="D58" s="1">
        <v>2070</v>
      </c>
      <c r="E58" s="1">
        <v>2.16569999999962</v>
      </c>
      <c r="F58" s="1">
        <v>1.0000000000000001E-5</v>
      </c>
      <c r="G58" s="81">
        <v>101720</v>
      </c>
      <c r="H58" s="114"/>
      <c r="I58" s="112">
        <f t="shared" si="1"/>
        <v>2691.3603890257764</v>
      </c>
      <c r="J58" s="113">
        <f t="shared" si="0"/>
        <v>748548738.99733305</v>
      </c>
      <c r="K58" s="72">
        <f t="shared" si="2"/>
        <v>1.3465822140802541E+40</v>
      </c>
    </row>
    <row r="59" spans="1:11" x14ac:dyDescent="0.2">
      <c r="A59" s="1">
        <v>55</v>
      </c>
      <c r="B59" s="2">
        <v>4.8500000000000102E+41</v>
      </c>
      <c r="C59" s="1">
        <v>1.294</v>
      </c>
      <c r="D59" s="1">
        <v>2090</v>
      </c>
      <c r="E59" s="1">
        <v>2.1767999999996102</v>
      </c>
      <c r="F59" s="1">
        <v>1.0000000000000001E-5</v>
      </c>
      <c r="G59" s="81">
        <v>101740</v>
      </c>
      <c r="H59" s="114"/>
      <c r="I59" s="112">
        <f t="shared" si="1"/>
        <v>2713.2108778627398</v>
      </c>
      <c r="J59" s="113">
        <f t="shared" si="0"/>
        <v>671176629.86806214</v>
      </c>
      <c r="K59" s="72">
        <f t="shared" si="2"/>
        <v>1.305756671049711E+40</v>
      </c>
    </row>
    <row r="60" spans="1:11" x14ac:dyDescent="0.2">
      <c r="A60" s="1">
        <v>56</v>
      </c>
      <c r="B60" s="2">
        <v>4.90000000000001E+41</v>
      </c>
      <c r="C60" s="1">
        <v>1.306</v>
      </c>
      <c r="D60" s="1">
        <v>2110</v>
      </c>
      <c r="E60" s="1">
        <v>2.1878999999995998</v>
      </c>
      <c r="F60" s="1">
        <v>1.0000000000000001E-5</v>
      </c>
      <c r="G60" s="81">
        <v>101760</v>
      </c>
      <c r="H60" s="114"/>
      <c r="I60" s="112">
        <f t="shared" si="1"/>
        <v>2735.0370282601166</v>
      </c>
      <c r="J60" s="113">
        <f t="shared" si="0"/>
        <v>602425701.07072747</v>
      </c>
      <c r="K60" s="72">
        <f t="shared" si="2"/>
        <v>1.2658910872511847E+40</v>
      </c>
    </row>
    <row r="61" spans="1:11" x14ac:dyDescent="0.2">
      <c r="A61" s="1">
        <v>57</v>
      </c>
      <c r="B61" s="2">
        <v>4.9500000000000097E+41</v>
      </c>
      <c r="C61" s="1">
        <v>1.3180000000000001</v>
      </c>
      <c r="D61" s="1">
        <v>2130</v>
      </c>
      <c r="E61" s="1">
        <v>2.1989999999995899</v>
      </c>
      <c r="F61" s="1">
        <v>1.0000000000000001E-5</v>
      </c>
      <c r="G61" s="81">
        <v>101780</v>
      </c>
      <c r="H61" s="114"/>
      <c r="I61" s="112">
        <f t="shared" si="1"/>
        <v>2756.8393172455899</v>
      </c>
      <c r="J61" s="113">
        <f t="shared" si="0"/>
        <v>541269688.59206772</v>
      </c>
      <c r="K61" s="72">
        <f t="shared" si="2"/>
        <v>1.2269767310234768E+40</v>
      </c>
    </row>
    <row r="62" spans="1:11" x14ac:dyDescent="0.2">
      <c r="A62" s="1">
        <v>58</v>
      </c>
      <c r="B62" s="2">
        <v>5.0000000000000103E+41</v>
      </c>
      <c r="C62" s="1">
        <v>1.33</v>
      </c>
      <c r="D62" s="1">
        <v>2150</v>
      </c>
      <c r="E62" s="1">
        <v>2.2100999999995801</v>
      </c>
      <c r="F62" s="1">
        <v>1.0000000000000001E-5</v>
      </c>
      <c r="G62" s="81">
        <v>101800</v>
      </c>
      <c r="H62" s="114"/>
      <c r="I62" s="112">
        <f t="shared" si="1"/>
        <v>2778.6182094615892</v>
      </c>
      <c r="J62" s="113">
        <f t="shared" si="0"/>
        <v>486811933.0101707</v>
      </c>
      <c r="K62" s="72">
        <f t="shared" si="2"/>
        <v>1.1890041274704521E+40</v>
      </c>
    </row>
    <row r="63" spans="1:11" x14ac:dyDescent="0.2">
      <c r="A63" s="1">
        <v>59</v>
      </c>
      <c r="B63" s="2">
        <v>5.0500000000000101E+41</v>
      </c>
      <c r="C63" s="1">
        <v>1.3420000000000001</v>
      </c>
      <c r="D63" s="1">
        <v>2170</v>
      </c>
      <c r="E63" s="1">
        <v>2.2211999999995702</v>
      </c>
      <c r="F63" s="1">
        <v>1.0000000000000001E-5</v>
      </c>
      <c r="G63" s="81">
        <v>101820</v>
      </c>
      <c r="H63" s="114"/>
      <c r="I63" s="112">
        <f t="shared" si="1"/>
        <v>2800.3741575646477</v>
      </c>
      <c r="J63" s="113">
        <f t="shared" si="0"/>
        <v>438268112.9997564</v>
      </c>
      <c r="K63" s="72">
        <f t="shared" si="2"/>
        <v>1.1519631181498748E+40</v>
      </c>
    </row>
    <row r="64" spans="1:11" x14ac:dyDescent="0.2">
      <c r="A64" s="1">
        <v>60</v>
      </c>
      <c r="B64" s="2">
        <v>5.1000000000000199E+41</v>
      </c>
      <c r="C64" s="1">
        <v>1.3540000000000001</v>
      </c>
      <c r="D64" s="1">
        <v>2190</v>
      </c>
      <c r="E64" s="1">
        <v>2.2322999999995599</v>
      </c>
      <c r="F64" s="1">
        <v>1.0000000000000001E-5</v>
      </c>
      <c r="G64" s="81">
        <v>101840</v>
      </c>
      <c r="H64" s="114"/>
      <c r="I64" s="112">
        <f t="shared" si="1"/>
        <v>2822.1076026094083</v>
      </c>
      <c r="J64" s="113">
        <f t="shared" si="0"/>
        <v>394951394.2585907</v>
      </c>
      <c r="K64" s="72">
        <f t="shared" si="2"/>
        <v>1.1158429181055339E+40</v>
      </c>
    </row>
    <row r="65" spans="1:11" x14ac:dyDescent="0.2">
      <c r="A65" s="1">
        <v>61</v>
      </c>
      <c r="B65" s="2">
        <v>5.1500000000000197E+41</v>
      </c>
      <c r="C65" s="1">
        <v>1.3660000000000001</v>
      </c>
      <c r="D65" s="1">
        <v>2210</v>
      </c>
      <c r="E65" s="1">
        <v>2.24339999999955</v>
      </c>
      <c r="F65" s="1">
        <v>1.0000000000000001E-5</v>
      </c>
      <c r="G65" s="81">
        <v>101860</v>
      </c>
      <c r="H65" s="114"/>
      <c r="I65" s="112">
        <f t="shared" si="1"/>
        <v>2843.8189744179681</v>
      </c>
      <c r="J65" s="113">
        <f t="shared" si="0"/>
        <v>356259640.43627793</v>
      </c>
      <c r="K65" s="72">
        <f t="shared" si="2"/>
        <v>1.0806321703137786E+40</v>
      </c>
    </row>
    <row r="66" spans="1:11" x14ac:dyDescent="0.2">
      <c r="A66" s="1">
        <v>62</v>
      </c>
      <c r="B66" s="2">
        <v>5.2000000000000202E+41</v>
      </c>
      <c r="C66" s="1">
        <v>1.3779999999999999</v>
      </c>
      <c r="D66" s="1">
        <v>2230</v>
      </c>
      <c r="E66" s="1">
        <v>2.2544999999995401</v>
      </c>
      <c r="F66" s="1">
        <v>1.0000000000000001E-5</v>
      </c>
      <c r="G66" s="81">
        <v>101880</v>
      </c>
      <c r="H66" s="114"/>
      <c r="I66" s="112">
        <f t="shared" si="1"/>
        <v>2865.5086919351911</v>
      </c>
      <c r="J66" s="113">
        <f t="shared" si="0"/>
        <v>321664386.55359334</v>
      </c>
      <c r="K66" s="72">
        <f t="shared" si="2"/>
        <v>1.0463189976158704E+40</v>
      </c>
    </row>
    <row r="67" spans="1:11" x14ac:dyDescent="0.2">
      <c r="A67" s="1">
        <v>63</v>
      </c>
      <c r="B67" s="2">
        <v>5.25000000000002E+41</v>
      </c>
      <c r="C67" s="1">
        <v>1.39</v>
      </c>
      <c r="D67" s="1">
        <v>2250</v>
      </c>
      <c r="E67" s="1">
        <v>2.2655999999995302</v>
      </c>
      <c r="F67" s="1">
        <v>1.0000000000000001E-5</v>
      </c>
      <c r="G67" s="81">
        <v>101900</v>
      </c>
      <c r="H67" s="114"/>
      <c r="I67" s="112">
        <f t="shared" si="1"/>
        <v>2887.1771635706268</v>
      </c>
      <c r="J67" s="113">
        <f t="shared" si="0"/>
        <v>290701320.76064235</v>
      </c>
      <c r="K67" s="72">
        <f t="shared" si="2"/>
        <v>1.0128910522074989E+40</v>
      </c>
    </row>
    <row r="68" spans="1:11" x14ac:dyDescent="0.2">
      <c r="A68" s="1">
        <v>64</v>
      </c>
      <c r="B68" s="2">
        <v>5.3000000000000198E+41</v>
      </c>
      <c r="C68" s="1">
        <v>1.4019999999999999</v>
      </c>
      <c r="D68" s="1">
        <v>2270</v>
      </c>
      <c r="E68" s="1">
        <v>2.2766999999995199</v>
      </c>
      <c r="F68" s="1">
        <v>1.0000000000000001E-5</v>
      </c>
      <c r="G68" s="81">
        <v>101920</v>
      </c>
      <c r="H68" s="114"/>
      <c r="I68" s="112">
        <f t="shared" si="1"/>
        <v>2908.8247875276111</v>
      </c>
      <c r="J68" s="113">
        <f t="shared" ref="J68:J104" si="3">(K68*D68/G68)^(1/(2*E68))</f>
        <v>262962058.50053513</v>
      </c>
      <c r="K68" s="72">
        <f t="shared" si="2"/>
        <v>9.8033556275682934E+39</v>
      </c>
    </row>
    <row r="69" spans="1:11" x14ac:dyDescent="0.2">
      <c r="A69" s="1">
        <v>65</v>
      </c>
      <c r="B69" s="2">
        <v>5.3500000000000203E+41</v>
      </c>
      <c r="C69" s="1">
        <v>1.4139999999999999</v>
      </c>
      <c r="D69" s="1">
        <v>2290</v>
      </c>
      <c r="E69" s="1">
        <v>2.28779999999951</v>
      </c>
      <c r="F69" s="1">
        <v>1.0000000000000001E-5</v>
      </c>
      <c r="G69" s="81">
        <v>101940</v>
      </c>
      <c r="H69" s="114"/>
      <c r="I69" s="112">
        <f t="shared" ref="I69:I104" si="4">2*E69*D69/(2*E69-1)</f>
        <v>2930.4519521200991</v>
      </c>
      <c r="J69" s="113">
        <f t="shared" si="3"/>
        <v>238087025.38768873</v>
      </c>
      <c r="K69" s="72">
        <f t="shared" ref="K69:K104" si="5">B69/((1+C69)^(2*E69))</f>
        <v>9.4863937922216215E+39</v>
      </c>
    </row>
    <row r="70" spans="1:11" x14ac:dyDescent="0.2">
      <c r="A70" s="1">
        <v>66</v>
      </c>
      <c r="B70" s="2">
        <v>5.4000000000000201E+41</v>
      </c>
      <c r="C70" s="1">
        <v>1.4259999999999999</v>
      </c>
      <c r="D70" s="1">
        <v>2310</v>
      </c>
      <c r="E70" s="1">
        <v>2.2988999999995001</v>
      </c>
      <c r="F70" s="1">
        <v>1.0000000000000001E-5</v>
      </c>
      <c r="G70" s="81">
        <v>101960</v>
      </c>
      <c r="H70" s="114"/>
      <c r="I70" s="112">
        <f t="shared" si="4"/>
        <v>2952.0590360777815</v>
      </c>
      <c r="J70" s="113">
        <f t="shared" si="3"/>
        <v>215759292.34585831</v>
      </c>
      <c r="K70" s="72">
        <f t="shared" si="5"/>
        <v>9.1778901543991577E+39</v>
      </c>
    </row>
    <row r="71" spans="1:11" x14ac:dyDescent="0.2">
      <c r="A71" s="1">
        <v>67</v>
      </c>
      <c r="B71" s="2">
        <v>5.4500000000000199E+41</v>
      </c>
      <c r="C71" s="1">
        <v>1.4379999999999999</v>
      </c>
      <c r="D71" s="1">
        <v>2330</v>
      </c>
      <c r="E71" s="1">
        <v>2.3099999999994898</v>
      </c>
      <c r="F71" s="1">
        <v>1.0000000000000001E-5</v>
      </c>
      <c r="G71" s="81">
        <v>101980</v>
      </c>
      <c r="H71" s="114"/>
      <c r="I71" s="112">
        <f t="shared" si="4"/>
        <v>2973.6464088399607</v>
      </c>
      <c r="J71" s="113">
        <f t="shared" si="3"/>
        <v>195699229.58639231</v>
      </c>
      <c r="K71" s="72">
        <f t="shared" si="5"/>
        <v>8.8777068955321337E+39</v>
      </c>
    </row>
    <row r="72" spans="1:11" x14ac:dyDescent="0.2">
      <c r="A72" s="1">
        <v>68</v>
      </c>
      <c r="B72" s="2">
        <v>5.5000000000000197E+41</v>
      </c>
      <c r="C72" s="1">
        <v>1.45</v>
      </c>
      <c r="D72" s="1">
        <v>2350</v>
      </c>
      <c r="E72" s="1">
        <v>2.3210999999994799</v>
      </c>
      <c r="F72" s="1">
        <v>1.0000000000000001E-5</v>
      </c>
      <c r="G72" s="81">
        <v>102000</v>
      </c>
      <c r="H72" s="114"/>
      <c r="I72" s="112">
        <f t="shared" si="4"/>
        <v>2995.2144308386883</v>
      </c>
      <c r="J72" s="113">
        <f t="shared" si="3"/>
        <v>177659865.51464036</v>
      </c>
      <c r="K72" s="72">
        <f t="shared" si="5"/>
        <v>8.5857036235068833E+39</v>
      </c>
    </row>
    <row r="73" spans="1:11" x14ac:dyDescent="0.2">
      <c r="A73" s="1">
        <v>69</v>
      </c>
      <c r="B73" s="2">
        <v>5.5500000000000202E+41</v>
      </c>
      <c r="C73" s="1">
        <v>1.462</v>
      </c>
      <c r="D73" s="1">
        <v>2370</v>
      </c>
      <c r="E73" s="1">
        <v>2.33219999999947</v>
      </c>
      <c r="F73" s="1">
        <v>1.0000000000000001E-5</v>
      </c>
      <c r="G73" s="81">
        <v>102020</v>
      </c>
      <c r="H73" s="114"/>
      <c r="I73" s="112">
        <f t="shared" si="4"/>
        <v>3016.7634537716094</v>
      </c>
      <c r="J73" s="113">
        <f t="shared" si="3"/>
        <v>161422853.19213465</v>
      </c>
      <c r="K73" s="72">
        <f t="shared" si="5"/>
        <v>8.3017377358453528E+39</v>
      </c>
    </row>
    <row r="74" spans="1:11" x14ac:dyDescent="0.2">
      <c r="A74" s="1">
        <v>70</v>
      </c>
      <c r="B74" s="2">
        <v>5.60000000000002E+41</v>
      </c>
      <c r="C74" s="1">
        <v>1.474</v>
      </c>
      <c r="D74" s="1">
        <v>2390</v>
      </c>
      <c r="E74" s="1">
        <v>2.3432999999994601</v>
      </c>
      <c r="F74" s="1">
        <v>1.0000000000000001E-5</v>
      </c>
      <c r="G74" s="81">
        <v>102040</v>
      </c>
      <c r="H74" s="114"/>
      <c r="I74" s="112">
        <f t="shared" si="4"/>
        <v>3038.293820864943</v>
      </c>
      <c r="J74" s="113">
        <f t="shared" si="3"/>
        <v>146794961.0229179</v>
      </c>
      <c r="K74" s="72">
        <f t="shared" si="5"/>
        <v>8.0256647633592085E+39</v>
      </c>
    </row>
    <row r="75" spans="1:11" x14ac:dyDescent="0.2">
      <c r="A75" s="1">
        <v>71</v>
      </c>
      <c r="B75" s="2">
        <v>5.6500000000000198E+41</v>
      </c>
      <c r="C75" s="1">
        <v>1.486</v>
      </c>
      <c r="D75" s="1">
        <v>2410</v>
      </c>
      <c r="E75" s="1">
        <v>2.3543999999994498</v>
      </c>
      <c r="F75" s="1">
        <v>1.0000000000000001E-5</v>
      </c>
      <c r="G75" s="81">
        <v>102060</v>
      </c>
      <c r="H75" s="114"/>
      <c r="I75" s="112">
        <f t="shared" si="4"/>
        <v>3059.8058671270264</v>
      </c>
      <c r="J75" s="113">
        <f t="shared" si="3"/>
        <v>133605016.26589264</v>
      </c>
      <c r="K75" s="72">
        <f t="shared" si="5"/>
        <v>7.7573386949513778E+39</v>
      </c>
    </row>
    <row r="76" spans="1:11" x14ac:dyDescent="0.2">
      <c r="A76" s="1">
        <v>72</v>
      </c>
      <c r="B76" s="2">
        <v>5.7000000000000203E+41</v>
      </c>
      <c r="C76" s="1">
        <v>1.498</v>
      </c>
      <c r="D76" s="1">
        <v>2430</v>
      </c>
      <c r="E76" s="1">
        <v>2.3654999999994399</v>
      </c>
      <c r="F76" s="1">
        <v>1.0000000000000001E-5</v>
      </c>
      <c r="G76" s="81">
        <v>102080</v>
      </c>
      <c r="H76" s="114"/>
      <c r="I76" s="112">
        <f t="shared" si="4"/>
        <v>3081.2999195927982</v>
      </c>
      <c r="J76" s="113">
        <f t="shared" si="3"/>
        <v>121701240.12976563</v>
      </c>
      <c r="K76" s="72">
        <f t="shared" si="5"/>
        <v>7.4966122842281583E+39</v>
      </c>
    </row>
    <row r="77" spans="1:11" x14ac:dyDescent="0.2">
      <c r="A77" s="1">
        <v>73</v>
      </c>
      <c r="B77" s="2">
        <v>5.7500000000000201E+41</v>
      </c>
      <c r="C77" s="1">
        <v>1.51</v>
      </c>
      <c r="D77" s="1">
        <v>2450</v>
      </c>
      <c r="E77" s="1">
        <v>2.3765999999994301</v>
      </c>
      <c r="F77" s="1">
        <v>1.0000000000000001E-5</v>
      </c>
      <c r="G77" s="81">
        <v>102100</v>
      </c>
      <c r="H77" s="114"/>
      <c r="I77" s="112">
        <f t="shared" si="4"/>
        <v>3102.7762975596142</v>
      </c>
      <c r="J77" s="113">
        <f t="shared" si="3"/>
        <v>110948921.85817315</v>
      </c>
      <c r="K77" s="72">
        <f t="shared" si="5"/>
        <v>7.2433373385759905E+39</v>
      </c>
    </row>
    <row r="78" spans="1:11" x14ac:dyDescent="0.2">
      <c r="A78" s="1">
        <v>74</v>
      </c>
      <c r="B78" s="2">
        <v>5.8000000000000199E+41</v>
      </c>
      <c r="C78" s="1">
        <v>1.522</v>
      </c>
      <c r="D78" s="1">
        <v>2470</v>
      </c>
      <c r="E78" s="1">
        <v>2.3876999999994299</v>
      </c>
      <c r="F78" s="1">
        <v>1.0000000000000001E-5</v>
      </c>
      <c r="G78" s="81">
        <v>102120</v>
      </c>
      <c r="H78" s="114"/>
      <c r="I78" s="112">
        <f t="shared" si="4"/>
        <v>3124.2353128147338</v>
      </c>
      <c r="J78" s="113">
        <f t="shared" si="3"/>
        <v>101228386.59120163</v>
      </c>
      <c r="K78" s="72">
        <f t="shared" si="5"/>
        <v>6.9973649913450625E+39</v>
      </c>
    </row>
    <row r="79" spans="1:11" x14ac:dyDescent="0.2">
      <c r="A79" s="1">
        <v>75</v>
      </c>
      <c r="B79" s="2">
        <v>5.8500000000000197E+41</v>
      </c>
      <c r="C79" s="1">
        <v>1.534</v>
      </c>
      <c r="D79" s="1">
        <v>2490</v>
      </c>
      <c r="E79" s="1">
        <v>2.3987999999994098</v>
      </c>
      <c r="F79" s="1">
        <v>1.0000000000000001E-5</v>
      </c>
      <c r="G79" s="81">
        <v>102140</v>
      </c>
      <c r="H79" s="114"/>
      <c r="I79" s="112">
        <f t="shared" si="4"/>
        <v>3145.6772698548489</v>
      </c>
      <c r="J79" s="113">
        <f t="shared" si="3"/>
        <v>92433218.090135932</v>
      </c>
      <c r="K79" s="72">
        <f t="shared" si="5"/>
        <v>6.758545957772579E+39</v>
      </c>
    </row>
    <row r="80" spans="1:11" x14ac:dyDescent="0.2">
      <c r="A80" s="1">
        <v>76</v>
      </c>
      <c r="B80" s="2">
        <v>5.9000000000000202E+41</v>
      </c>
      <c r="C80" s="1">
        <v>1.546</v>
      </c>
      <c r="D80" s="1">
        <v>2510</v>
      </c>
      <c r="E80" s="1">
        <v>2.4098999999994</v>
      </c>
      <c r="F80" s="1">
        <v>1.0000000000000001E-5</v>
      </c>
      <c r="G80" s="81">
        <v>102160</v>
      </c>
      <c r="H80" s="114"/>
      <c r="I80" s="112">
        <f t="shared" si="4"/>
        <v>3167.1024660979078</v>
      </c>
      <c r="J80" s="113">
        <f t="shared" si="3"/>
        <v>84468702.798125759</v>
      </c>
      <c r="K80" s="72">
        <f t="shared" si="5"/>
        <v>6.5267307752622728E+39</v>
      </c>
    </row>
    <row r="81" spans="1:11" x14ac:dyDescent="0.2">
      <c r="A81" s="1">
        <v>77</v>
      </c>
      <c r="B81" s="2">
        <v>5.95000000000002E+41</v>
      </c>
      <c r="C81" s="1">
        <v>1.5580000000000001</v>
      </c>
      <c r="D81" s="1">
        <v>2530</v>
      </c>
      <c r="E81" s="1">
        <v>2.4209999999993901</v>
      </c>
      <c r="F81" s="1">
        <v>1.0000000000000001E-5</v>
      </c>
      <c r="G81" s="81">
        <v>102180</v>
      </c>
      <c r="H81" s="114"/>
      <c r="I81" s="112">
        <f t="shared" si="4"/>
        <v>3188.5111920876634</v>
      </c>
      <c r="J81" s="113">
        <f t="shared" si="3"/>
        <v>77250466.319382831</v>
      </c>
      <c r="K81" s="72">
        <f t="shared" si="5"/>
        <v>6.3017700286325071E+39</v>
      </c>
    </row>
    <row r="82" spans="1:11" x14ac:dyDescent="0.2">
      <c r="A82" s="1">
        <v>78</v>
      </c>
      <c r="B82" s="2">
        <v>6.0000000000000298E+41</v>
      </c>
      <c r="C82" s="1">
        <v>1.57</v>
      </c>
      <c r="D82" s="1">
        <v>2550</v>
      </c>
      <c r="E82" s="1">
        <v>2.4320999999993802</v>
      </c>
      <c r="F82" s="1">
        <v>1.0000000000000001E-5</v>
      </c>
      <c r="G82" s="81">
        <v>102200</v>
      </c>
      <c r="H82" s="114"/>
      <c r="I82" s="112">
        <f t="shared" si="4"/>
        <v>3209.9037316911181</v>
      </c>
      <c r="J82" s="113">
        <f t="shared" si="3"/>
        <v>70703277.348164454</v>
      </c>
      <c r="K82" s="72">
        <f t="shared" si="5"/>
        <v>6.083514560922736E+39</v>
      </c>
    </row>
    <row r="83" spans="1:11" x14ac:dyDescent="0.2">
      <c r="A83" s="1">
        <v>79</v>
      </c>
      <c r="B83" s="2">
        <v>6.0500000000000304E+41</v>
      </c>
      <c r="C83" s="1">
        <v>1.5820000000000001</v>
      </c>
      <c r="D83" s="1">
        <v>2570</v>
      </c>
      <c r="E83" s="1">
        <v>2.4431999999993801</v>
      </c>
      <c r="F83" s="1">
        <v>1.0000000000000001E-5</v>
      </c>
      <c r="G83" s="81">
        <v>102220</v>
      </c>
      <c r="H83" s="114"/>
      <c r="I83" s="112">
        <f t="shared" si="4"/>
        <v>3231.2803622892188</v>
      </c>
      <c r="J83" s="113">
        <f t="shared" si="3"/>
        <v>64759997.466471963</v>
      </c>
      <c r="K83" s="72">
        <f t="shared" si="5"/>
        <v>5.8718156703432943E+39</v>
      </c>
    </row>
    <row r="84" spans="1:11" x14ac:dyDescent="0.2">
      <c r="A84" s="1">
        <v>80</v>
      </c>
      <c r="B84" s="2">
        <v>6.1000000000000302E+41</v>
      </c>
      <c r="C84" s="1">
        <v>1.5940000000000001</v>
      </c>
      <c r="D84" s="1">
        <v>2590</v>
      </c>
      <c r="E84" s="1">
        <v>2.4542999999993702</v>
      </c>
      <c r="F84" s="1">
        <v>1.0000000000000001E-5</v>
      </c>
      <c r="G84" s="81">
        <v>102240</v>
      </c>
      <c r="H84" s="114"/>
      <c r="I84" s="112">
        <f t="shared" si="4"/>
        <v>3252.6413549610693</v>
      </c>
      <c r="J84" s="113">
        <f t="shared" si="3"/>
        <v>59360658.137510478</v>
      </c>
      <c r="K84" s="72">
        <f t="shared" si="5"/>
        <v>5.6665252939364562E+39</v>
      </c>
    </row>
    <row r="85" spans="1:11" x14ac:dyDescent="0.2">
      <c r="A85" s="1">
        <v>81</v>
      </c>
      <c r="B85" s="2">
        <v>6.1500000000000299E+41</v>
      </c>
      <c r="C85" s="1">
        <v>1.6060000000000001</v>
      </c>
      <c r="D85" s="1">
        <v>2610</v>
      </c>
      <c r="E85" s="1">
        <v>2.4653999999993599</v>
      </c>
      <c r="F85" s="1">
        <v>1.0000000000000001E-5</v>
      </c>
      <c r="G85" s="81">
        <v>102260</v>
      </c>
      <c r="H85" s="114"/>
      <c r="I85" s="112">
        <f t="shared" si="4"/>
        <v>3273.9869746618629</v>
      </c>
      <c r="J85" s="113">
        <f t="shared" si="3"/>
        <v>54451648.721731663</v>
      </c>
      <c r="K85" s="72">
        <f t="shared" si="5"/>
        <v>5.4674961785027117E+39</v>
      </c>
    </row>
    <row r="86" spans="1:11" x14ac:dyDescent="0.2">
      <c r="A86" s="1">
        <v>82</v>
      </c>
      <c r="B86" s="2">
        <v>6.2000000000000297E+41</v>
      </c>
      <c r="C86" s="1">
        <v>1.6180000000000001</v>
      </c>
      <c r="D86" s="1">
        <v>2630</v>
      </c>
      <c r="E86" s="1">
        <v>2.47649999999935</v>
      </c>
      <c r="F86" s="1">
        <v>1.0000000000000001E-5</v>
      </c>
      <c r="G86" s="81">
        <v>102280</v>
      </c>
      <c r="H86" s="114"/>
      <c r="I86" s="112">
        <f t="shared" si="4"/>
        <v>3295.3174803948559</v>
      </c>
      <c r="J86" s="113">
        <f t="shared" si="3"/>
        <v>49985001.493375957</v>
      </c>
      <c r="K86" s="72">
        <f t="shared" si="5"/>
        <v>5.2745820393356931E+39</v>
      </c>
    </row>
    <row r="87" spans="1:11" x14ac:dyDescent="0.2">
      <c r="A87" s="1">
        <v>83</v>
      </c>
      <c r="B87" s="2">
        <v>6.2500000000000303E+41</v>
      </c>
      <c r="C87" s="1">
        <v>1.63</v>
      </c>
      <c r="D87" s="1">
        <v>2650</v>
      </c>
      <c r="E87" s="1">
        <v>2.4875999999993401</v>
      </c>
      <c r="F87" s="1">
        <v>1.0000000000000001E-5</v>
      </c>
      <c r="G87" s="81">
        <v>102300</v>
      </c>
      <c r="H87" s="114"/>
      <c r="I87" s="112">
        <f t="shared" si="4"/>
        <v>3316.6331253775606</v>
      </c>
      <c r="J87" s="113">
        <f t="shared" si="3"/>
        <v>45917761.487937331</v>
      </c>
      <c r="K87" s="72">
        <f t="shared" si="5"/>
        <v>5.0876377072922528E+39</v>
      </c>
    </row>
    <row r="88" spans="1:11" x14ac:dyDescent="0.2">
      <c r="A88" s="1">
        <v>84</v>
      </c>
      <c r="B88" s="2">
        <v>6.30000000000003E+41</v>
      </c>
      <c r="C88" s="1">
        <v>1.6419999999999999</v>
      </c>
      <c r="D88" s="1">
        <v>2670</v>
      </c>
      <c r="E88" s="1">
        <v>2.4986999999993298</v>
      </c>
      <c r="F88" s="1">
        <v>1.0000000000000001E-5</v>
      </c>
      <c r="G88" s="81">
        <v>102320</v>
      </c>
      <c r="H88" s="114"/>
      <c r="I88" s="112">
        <f t="shared" si="4"/>
        <v>3337.9341572024055</v>
      </c>
      <c r="J88" s="113">
        <f t="shared" si="3"/>
        <v>42211430.608493291</v>
      </c>
      <c r="K88" s="72">
        <f t="shared" si="5"/>
        <v>4.9065192647117121E+39</v>
      </c>
    </row>
    <row r="89" spans="1:11" x14ac:dyDescent="0.2">
      <c r="A89" s="1">
        <v>85</v>
      </c>
      <c r="B89" s="2">
        <v>6.3500000000000298E+41</v>
      </c>
      <c r="C89" s="1">
        <v>1.6539999999999999</v>
      </c>
      <c r="D89" s="1">
        <v>2690</v>
      </c>
      <c r="E89" s="1">
        <v>2.5097999999993199</v>
      </c>
      <c r="F89" s="1">
        <v>1.0000000000000001E-5</v>
      </c>
      <c r="G89" s="81">
        <v>102340</v>
      </c>
      <c r="H89" s="114"/>
      <c r="I89" s="112">
        <f t="shared" si="4"/>
        <v>3359.2208179920663</v>
      </c>
      <c r="J89" s="113">
        <f t="shared" si="3"/>
        <v>38831476.797557823</v>
      </c>
      <c r="K89" s="72">
        <f t="shared" si="5"/>
        <v>4.7310841706845899E+39</v>
      </c>
    </row>
    <row r="90" spans="1:11" x14ac:dyDescent="0.2">
      <c r="A90" s="1">
        <v>86</v>
      </c>
      <c r="B90" s="2">
        <v>6.4000000000000304E+41</v>
      </c>
      <c r="C90" s="1">
        <v>1.6659999999999999</v>
      </c>
      <c r="D90" s="1">
        <v>2710</v>
      </c>
      <c r="E90" s="1">
        <v>2.52089999999931</v>
      </c>
      <c r="F90" s="1">
        <v>1.0000000000000001E-5</v>
      </c>
      <c r="G90" s="81">
        <v>102360</v>
      </c>
      <c r="H90" s="114"/>
      <c r="I90" s="112">
        <f t="shared" si="4"/>
        <v>3380.4933445496872</v>
      </c>
      <c r="J90" s="113">
        <f t="shared" si="3"/>
        <v>35746900.272300154</v>
      </c>
      <c r="K90" s="72">
        <f t="shared" si="5"/>
        <v>4.5611913761564433E+39</v>
      </c>
    </row>
    <row r="91" spans="1:11" x14ac:dyDescent="0.2">
      <c r="A91" s="1">
        <v>87</v>
      </c>
      <c r="B91" s="2">
        <v>6.4500000000000301E+41</v>
      </c>
      <c r="C91" s="1">
        <v>1.6779999999999999</v>
      </c>
      <c r="D91" s="1">
        <v>2730</v>
      </c>
      <c r="E91" s="1">
        <v>2.5319999999993001</v>
      </c>
      <c r="F91" s="1">
        <v>1.0000000000000001E-5</v>
      </c>
      <c r="G91" s="81">
        <v>102380</v>
      </c>
      <c r="H91" s="114"/>
      <c r="I91" s="112">
        <f t="shared" si="4"/>
        <v>3401.7519685041684</v>
      </c>
      <c r="J91" s="113">
        <f t="shared" si="3"/>
        <v>32929849.851150829</v>
      </c>
      <c r="K91" s="72">
        <f t="shared" si="5"/>
        <v>4.3967014293389391E+39</v>
      </c>
    </row>
    <row r="92" spans="1:11" x14ac:dyDescent="0.2">
      <c r="A92" s="1">
        <v>88</v>
      </c>
      <c r="B92" s="2">
        <v>6.5000000000000299E+41</v>
      </c>
      <c r="C92" s="1">
        <v>1.69</v>
      </c>
      <c r="D92" s="1">
        <v>2750</v>
      </c>
      <c r="E92" s="1">
        <v>2.5430999999992898</v>
      </c>
      <c r="F92" s="1">
        <v>1.0000000000000001E-5</v>
      </c>
      <c r="G92" s="81">
        <v>102400</v>
      </c>
      <c r="H92" s="114"/>
      <c r="I92" s="112">
        <f t="shared" si="4"/>
        <v>3422.9969164507256</v>
      </c>
      <c r="J92" s="113">
        <f t="shared" si="3"/>
        <v>30355283.291621309</v>
      </c>
      <c r="K92" s="72">
        <f t="shared" si="5"/>
        <v>4.2374765718861284E+39</v>
      </c>
    </row>
    <row r="93" spans="1:11" x14ac:dyDescent="0.2">
      <c r="A93" s="1">
        <v>89</v>
      </c>
      <c r="B93" s="2">
        <v>6.5500000000000297E+41</v>
      </c>
      <c r="C93" s="1">
        <v>1.702</v>
      </c>
      <c r="D93" s="1">
        <v>2770</v>
      </c>
      <c r="E93" s="1">
        <v>2.5541999999992799</v>
      </c>
      <c r="F93" s="1">
        <v>1.0000000000000001E-5</v>
      </c>
      <c r="G93" s="81">
        <v>102420</v>
      </c>
      <c r="H93" s="114"/>
      <c r="I93" s="112">
        <f t="shared" si="4"/>
        <v>3444.2284100868883</v>
      </c>
      <c r="J93" s="113">
        <f t="shared" si="3"/>
        <v>28000666.331928339</v>
      </c>
      <c r="K93" s="72">
        <f t="shared" si="5"/>
        <v>4.0833808262801249E+39</v>
      </c>
    </row>
    <row r="94" spans="1:11" x14ac:dyDescent="0.2">
      <c r="A94" s="1">
        <v>90</v>
      </c>
      <c r="B94" s="2">
        <v>6.6000000000000303E+41</v>
      </c>
      <c r="C94" s="1">
        <v>1.714</v>
      </c>
      <c r="D94" s="1">
        <v>2790</v>
      </c>
      <c r="E94" s="1">
        <v>2.5652999999992701</v>
      </c>
      <c r="F94" s="1">
        <v>1.0000000000000001E-5</v>
      </c>
      <c r="G94" s="81">
        <v>102440</v>
      </c>
      <c r="H94" s="114"/>
      <c r="I94" s="112">
        <f t="shared" si="4"/>
        <v>3465.4466663441112</v>
      </c>
      <c r="J94" s="113">
        <f t="shared" si="3"/>
        <v>25845705.799288761</v>
      </c>
      <c r="K94" s="72">
        <f t="shared" si="5"/>
        <v>3.9342800748565039E+39</v>
      </c>
    </row>
    <row r="95" spans="1:11" x14ac:dyDescent="0.2">
      <c r="A95" s="1">
        <v>91</v>
      </c>
      <c r="B95" s="2">
        <v>6.65000000000003E+41</v>
      </c>
      <c r="C95" s="1">
        <v>1.726</v>
      </c>
      <c r="D95" s="1">
        <v>2810</v>
      </c>
      <c r="E95" s="1">
        <v>2.5763999999992602</v>
      </c>
      <c r="F95" s="1">
        <v>1.0000000000000001E-5</v>
      </c>
      <c r="G95" s="81">
        <v>102460</v>
      </c>
      <c r="H95" s="114"/>
      <c r="I95" s="112">
        <f t="shared" si="4"/>
        <v>3486.6518975151707</v>
      </c>
      <c r="J95" s="113">
        <f t="shared" si="3"/>
        <v>23872112.729649071</v>
      </c>
      <c r="K95" s="72">
        <f t="shared" si="5"/>
        <v>3.7900421308860372E+39</v>
      </c>
    </row>
    <row r="96" spans="1:11" x14ac:dyDescent="0.2">
      <c r="A96" s="1">
        <v>92</v>
      </c>
      <c r="B96" s="2">
        <v>6.7000000000000298E+41</v>
      </c>
      <c r="C96" s="1">
        <v>1.738</v>
      </c>
      <c r="D96" s="1">
        <v>2830</v>
      </c>
      <c r="E96" s="1">
        <v>2.5874999999992498</v>
      </c>
      <c r="F96" s="1">
        <v>1.0000000000000001E-5</v>
      </c>
      <c r="G96" s="81">
        <v>102480</v>
      </c>
      <c r="H96" s="114"/>
      <c r="I96" s="112">
        <f t="shared" si="4"/>
        <v>3507.8443113774892</v>
      </c>
      <c r="J96" s="113">
        <f t="shared" si="3"/>
        <v>22063391.949308675</v>
      </c>
      <c r="K96" s="72">
        <f t="shared" si="5"/>
        <v>3.6505368021158759E+39</v>
      </c>
    </row>
    <row r="97" spans="1:11" x14ac:dyDescent="0.2">
      <c r="A97" s="1">
        <v>93</v>
      </c>
      <c r="B97" s="2">
        <v>6.7500000000000304E+41</v>
      </c>
      <c r="C97" s="1">
        <v>1.75</v>
      </c>
      <c r="D97" s="1">
        <v>2850</v>
      </c>
      <c r="E97" s="1">
        <v>2.59859999999924</v>
      </c>
      <c r="F97" s="1">
        <v>1.0000000000000001E-5</v>
      </c>
      <c r="G97" s="81">
        <v>102500</v>
      </c>
      <c r="H97" s="114"/>
      <c r="I97" s="112">
        <f t="shared" si="4"/>
        <v>3529.0241113125494</v>
      </c>
      <c r="J97" s="113">
        <f t="shared" si="3"/>
        <v>20404655.008730393</v>
      </c>
      <c r="K97" s="72">
        <f t="shared" si="5"/>
        <v>3.5156359471597619E+39</v>
      </c>
    </row>
    <row r="98" spans="1:11" x14ac:dyDescent="0.2">
      <c r="A98" s="1">
        <v>94</v>
      </c>
      <c r="B98" s="2">
        <v>6.8000000000000301E+41</v>
      </c>
      <c r="C98" s="1">
        <v>1.762</v>
      </c>
      <c r="D98" s="1">
        <v>2870</v>
      </c>
      <c r="E98" s="1">
        <v>2.6096999999992301</v>
      </c>
      <c r="F98" s="1">
        <v>1.0000000000000001E-5</v>
      </c>
      <c r="G98" s="81">
        <v>102520</v>
      </c>
      <c r="H98" s="114"/>
      <c r="I98" s="112">
        <f t="shared" si="4"/>
        <v>3550.1914964215407</v>
      </c>
      <c r="J98" s="113">
        <f t="shared" si="3"/>
        <v>18882453.741767742</v>
      </c>
      <c r="K98" s="72">
        <f t="shared" si="5"/>
        <v>3.3852135251137193E+39</v>
      </c>
    </row>
    <row r="99" spans="1:11" x14ac:dyDescent="0.2">
      <c r="A99" s="1">
        <v>95</v>
      </c>
      <c r="B99" s="2">
        <v>6.8500000000000299E+41</v>
      </c>
      <c r="C99" s="1">
        <v>1.774</v>
      </c>
      <c r="D99" s="1">
        <v>2890</v>
      </c>
      <c r="E99" s="1">
        <v>2.6207999999992202</v>
      </c>
      <c r="F99" s="1">
        <v>1.0000000000000001E-5</v>
      </c>
      <c r="G99" s="81">
        <v>102540</v>
      </c>
      <c r="H99" s="114"/>
      <c r="I99" s="112">
        <f t="shared" si="4"/>
        <v>3571.3466616373685</v>
      </c>
      <c r="J99" s="113">
        <f t="shared" si="3"/>
        <v>17484632.057222512</v>
      </c>
      <c r="K99" s="72">
        <f t="shared" si="5"/>
        <v>3.2591456387604413E+39</v>
      </c>
    </row>
    <row r="100" spans="1:11" x14ac:dyDescent="0.2">
      <c r="A100" s="1">
        <v>96</v>
      </c>
      <c r="B100" s="2">
        <v>6.9000000000000398E+41</v>
      </c>
      <c r="C100" s="1">
        <v>1.786</v>
      </c>
      <c r="D100" s="1">
        <v>2910</v>
      </c>
      <c r="E100" s="1">
        <v>2.6318999999992099</v>
      </c>
      <c r="F100" s="1">
        <v>1.0000000000000001E-5</v>
      </c>
      <c r="G100" s="81">
        <v>102560</v>
      </c>
      <c r="H100" s="114"/>
      <c r="I100" s="112">
        <f t="shared" si="4"/>
        <v>3592.4897978331719</v>
      </c>
      <c r="J100" s="113">
        <f t="shared" si="3"/>
        <v>16200193.860680051</v>
      </c>
      <c r="K100" s="72">
        <f t="shared" si="5"/>
        <v>3.1373105717128038E+39</v>
      </c>
    </row>
    <row r="101" spans="1:11" x14ac:dyDescent="0.2">
      <c r="A101" s="1">
        <v>97</v>
      </c>
      <c r="B101" s="2">
        <v>6.9500000000000403E+41</v>
      </c>
      <c r="C101" s="1">
        <v>1.798</v>
      </c>
      <c r="D101" s="1">
        <v>2930</v>
      </c>
      <c r="E101" s="1">
        <v>2.6429999999992</v>
      </c>
      <c r="F101" s="1">
        <v>1.0000000000000001E-5</v>
      </c>
      <c r="G101" s="81">
        <v>102580</v>
      </c>
      <c r="H101" s="114"/>
      <c r="I101" s="112">
        <f t="shared" si="4"/>
        <v>3613.6210919274599</v>
      </c>
      <c r="J101" s="113">
        <f t="shared" si="3"/>
        <v>15019185.258632945</v>
      </c>
      <c r="K101" s="72">
        <f t="shared" si="5"/>
        <v>3.0195888198341831E+39</v>
      </c>
    </row>
    <row r="102" spans="1:11" x14ac:dyDescent="0.2">
      <c r="A102" s="1">
        <v>98</v>
      </c>
      <c r="B102" s="2">
        <v>7.0000000000000401E+41</v>
      </c>
      <c r="C102" s="1">
        <v>1.81</v>
      </c>
      <c r="D102" s="1">
        <v>2950</v>
      </c>
      <c r="E102" s="1">
        <v>2.6540999999991901</v>
      </c>
      <c r="F102" s="1">
        <v>1.0000000000000001E-5</v>
      </c>
      <c r="G102" s="81">
        <v>102600</v>
      </c>
      <c r="H102" s="114"/>
      <c r="I102" s="112">
        <f t="shared" si="4"/>
        <v>3634.7407269860055</v>
      </c>
      <c r="J102" s="113">
        <f t="shared" si="3"/>
        <v>13932589.418881863</v>
      </c>
      <c r="K102" s="72">
        <f t="shared" si="5"/>
        <v>2.9058631172609475E+39</v>
      </c>
    </row>
    <row r="103" spans="1:11" x14ac:dyDescent="0.2">
      <c r="A103" s="1">
        <v>99</v>
      </c>
      <c r="B103" s="2">
        <v>7.0500000000000406E+41</v>
      </c>
      <c r="C103" s="1">
        <v>1.8220000000000001</v>
      </c>
      <c r="D103" s="1">
        <v>2970</v>
      </c>
      <c r="E103" s="1">
        <v>2.6651999999991798</v>
      </c>
      <c r="F103" s="1">
        <v>1.0000000000000001E-5</v>
      </c>
      <c r="G103" s="81">
        <v>102620</v>
      </c>
      <c r="H103" s="9"/>
      <c r="I103" s="112">
        <f t="shared" si="4"/>
        <v>3655.8488823205998</v>
      </c>
      <c r="J103" s="113">
        <f t="shared" si="3"/>
        <v>12932232.655321574</v>
      </c>
      <c r="K103" s="72">
        <f t="shared" si="5"/>
        <v>2.7960184573399635E+39</v>
      </c>
    </row>
    <row r="104" spans="1:11" x14ac:dyDescent="0.2">
      <c r="A104" s="1">
        <v>100</v>
      </c>
      <c r="B104" s="2">
        <v>7.1000000000000396E+41</v>
      </c>
      <c r="C104" s="1">
        <v>1.8340000000000001</v>
      </c>
      <c r="D104" s="1">
        <v>2990</v>
      </c>
      <c r="E104" s="1">
        <v>2.6762999999991699</v>
      </c>
      <c r="F104" s="1">
        <v>1.0000000000000001E-5</v>
      </c>
      <c r="G104" s="81">
        <v>102640</v>
      </c>
      <c r="H104" s="9"/>
      <c r="I104" s="112">
        <f t="shared" si="4"/>
        <v>3676.945733584786</v>
      </c>
      <c r="J104" s="113">
        <f t="shared" si="3"/>
        <v>12010700.475121012</v>
      </c>
      <c r="K104" s="72">
        <f t="shared" si="5"/>
        <v>2.6899421087822641E+39</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H21"/>
  <sheetViews>
    <sheetView workbookViewId="0">
      <selection activeCell="F6" sqref="F6"/>
    </sheetView>
  </sheetViews>
  <sheetFormatPr defaultRowHeight="12.75" x14ac:dyDescent="0.2"/>
  <cols>
    <col min="1" max="1" width="6.28515625" customWidth="1"/>
    <col min="2" max="2" width="12" bestFit="1" customWidth="1"/>
    <col min="4" max="4" width="15.42578125" customWidth="1"/>
    <col min="5" max="5" width="10.85546875" customWidth="1"/>
    <col min="6" max="6" width="12.42578125" bestFit="1" customWidth="1"/>
    <col min="7" max="7" width="13.28515625" bestFit="1" customWidth="1"/>
    <col min="8" max="8" width="13.140625" bestFit="1" customWidth="1"/>
  </cols>
  <sheetData>
    <row r="1" spans="1:8" x14ac:dyDescent="0.2">
      <c r="A1" t="s">
        <v>42</v>
      </c>
    </row>
    <row r="2" spans="1:8" x14ac:dyDescent="0.2">
      <c r="A2" t="s">
        <v>33</v>
      </c>
    </row>
    <row r="3" spans="1:8" ht="13.5" thickBot="1" x14ac:dyDescent="0.25"/>
    <row r="4" spans="1:8" ht="15" thickBot="1" x14ac:dyDescent="0.25">
      <c r="A4" s="23" t="s">
        <v>34</v>
      </c>
      <c r="B4" s="24" t="s">
        <v>35</v>
      </c>
      <c r="C4" s="24" t="s">
        <v>36</v>
      </c>
      <c r="D4" s="24" t="s">
        <v>37</v>
      </c>
      <c r="E4" s="24" t="s">
        <v>38</v>
      </c>
      <c r="F4" s="24" t="s">
        <v>39</v>
      </c>
      <c r="G4" s="24" t="s">
        <v>40</v>
      </c>
      <c r="H4" s="25" t="s">
        <v>41</v>
      </c>
    </row>
    <row r="5" spans="1:8" x14ac:dyDescent="0.2">
      <c r="A5" s="26">
        <v>0</v>
      </c>
      <c r="B5" s="27">
        <v>5</v>
      </c>
      <c r="C5" s="27">
        <f>(EXP(B5)-2-B5)^2</f>
        <v>19997.681567370644</v>
      </c>
      <c r="D5" s="27">
        <f>2*(EXP(B5)-2-B5)*(EXP(B5)-1)</f>
        <v>41692.321043972202</v>
      </c>
      <c r="E5" s="27">
        <f>2*(EXP(B5)-1)^2+2*(EXP(B5)-2-B5)*EXP(B5)</f>
        <v>85436.426315380493</v>
      </c>
      <c r="F5" s="27">
        <f>D5/E5</f>
        <v>0.48799233350501975</v>
      </c>
      <c r="G5" s="27">
        <f>F5</f>
        <v>0.48799233350501975</v>
      </c>
      <c r="H5" s="28"/>
    </row>
    <row r="6" spans="1:8" x14ac:dyDescent="0.2">
      <c r="A6" s="4">
        <v>1</v>
      </c>
      <c r="B6" s="1">
        <f>B5-G5</f>
        <v>4.5120076664949806</v>
      </c>
      <c r="C6" s="29">
        <f t="shared" ref="C6:C21" si="0">(EXP(B6)-2-B6)^2</f>
        <v>7155.8969601010858</v>
      </c>
      <c r="D6" s="29">
        <f t="shared" ref="D6:D21" si="1">2*(EXP(B6)-2-B6)*(EXP(B6)-1)</f>
        <v>15244.343321950217</v>
      </c>
      <c r="E6" s="29">
        <f t="shared" ref="E6:E21" si="2">2*(EXP(B6)-1)^2+2*(EXP(B6)-2-B6)*EXP(B6)</f>
        <v>31651.185572471124</v>
      </c>
      <c r="F6" s="29">
        <f t="shared" ref="F6:F21" si="3">D6/E6</f>
        <v>0.48163577591889978</v>
      </c>
      <c r="G6" s="29">
        <f t="shared" ref="G6:G21" si="4">F6</f>
        <v>0.48163577591889978</v>
      </c>
      <c r="H6" s="5">
        <f>B6-B5</f>
        <v>-0.48799233350501936</v>
      </c>
    </row>
    <row r="7" spans="1:8" x14ac:dyDescent="0.2">
      <c r="A7" s="4">
        <v>2</v>
      </c>
      <c r="B7" s="1">
        <f t="shared" ref="B7:B21" si="5">B6-G6</f>
        <v>4.030371890576081</v>
      </c>
      <c r="C7" s="29">
        <f t="shared" si="0"/>
        <v>2525.2098502490971</v>
      </c>
      <c r="D7" s="29">
        <f t="shared" si="1"/>
        <v>5555.9868260630383</v>
      </c>
      <c r="E7" s="29">
        <f t="shared" si="2"/>
        <v>11768.652992706404</v>
      </c>
      <c r="F7" s="29">
        <f t="shared" si="3"/>
        <v>0.4721004884336677</v>
      </c>
      <c r="G7" s="29">
        <f t="shared" si="4"/>
        <v>0.4721004884336677</v>
      </c>
      <c r="H7" s="5">
        <f t="shared" ref="H7:H21" si="6">B7-B6</f>
        <v>-0.48163577591889961</v>
      </c>
    </row>
    <row r="8" spans="1:8" x14ac:dyDescent="0.2">
      <c r="A8" s="30">
        <v>3</v>
      </c>
      <c r="B8" s="1">
        <f t="shared" si="5"/>
        <v>3.5582714021424131</v>
      </c>
      <c r="C8" s="29">
        <f t="shared" si="0"/>
        <v>872.85947120699689</v>
      </c>
      <c r="D8" s="29">
        <f t="shared" si="1"/>
        <v>2015.0598627567408</v>
      </c>
      <c r="E8" s="29">
        <f t="shared" si="2"/>
        <v>4400.1047126477297</v>
      </c>
      <c r="F8" s="29">
        <f t="shared" si="3"/>
        <v>0.45795725200916726</v>
      </c>
      <c r="G8" s="29">
        <f t="shared" si="4"/>
        <v>0.45795725200916726</v>
      </c>
      <c r="H8" s="5">
        <f t="shared" si="6"/>
        <v>-0.47210048843366792</v>
      </c>
    </row>
    <row r="9" spans="1:8" x14ac:dyDescent="0.2">
      <c r="A9" s="4">
        <v>4</v>
      </c>
      <c r="B9" s="1">
        <f t="shared" si="5"/>
        <v>3.1003141501332458</v>
      </c>
      <c r="C9" s="29">
        <f t="shared" si="0"/>
        <v>292.56774195981978</v>
      </c>
      <c r="D9" s="29">
        <f t="shared" si="1"/>
        <v>725.40404682406461</v>
      </c>
      <c r="E9" s="29">
        <f t="shared" si="2"/>
        <v>1658.9110322443944</v>
      </c>
      <c r="F9" s="29">
        <f t="shared" si="3"/>
        <v>0.43727724556912617</v>
      </c>
      <c r="G9" s="29">
        <f t="shared" si="4"/>
        <v>0.43727724556912617</v>
      </c>
      <c r="H9" s="5">
        <f t="shared" si="6"/>
        <v>-0.45795725200916726</v>
      </c>
    </row>
    <row r="10" spans="1:8" x14ac:dyDescent="0.2">
      <c r="A10" s="4">
        <v>5</v>
      </c>
      <c r="B10" s="1">
        <f t="shared" si="5"/>
        <v>2.6630369045641196</v>
      </c>
      <c r="C10" s="29">
        <f t="shared" si="0"/>
        <v>93.639193531914572</v>
      </c>
      <c r="D10" s="29">
        <f t="shared" si="1"/>
        <v>258.17085935826509</v>
      </c>
      <c r="E10" s="29">
        <f t="shared" si="2"/>
        <v>633.42333904405564</v>
      </c>
      <c r="F10" s="29">
        <f t="shared" si="3"/>
        <v>0.4075802760092313</v>
      </c>
      <c r="G10" s="29">
        <f t="shared" si="4"/>
        <v>0.4075802760092313</v>
      </c>
      <c r="H10" s="5">
        <f t="shared" si="6"/>
        <v>-0.43727724556912628</v>
      </c>
    </row>
    <row r="11" spans="1:8" x14ac:dyDescent="0.2">
      <c r="A11" s="30">
        <v>6</v>
      </c>
      <c r="B11" s="1">
        <f t="shared" si="5"/>
        <v>2.2554566285548883</v>
      </c>
      <c r="C11" s="29">
        <f t="shared" si="0"/>
        <v>27.922682588665623</v>
      </c>
      <c r="D11" s="29">
        <f t="shared" si="1"/>
        <v>90.250279380471554</v>
      </c>
      <c r="E11" s="29">
        <f t="shared" si="2"/>
        <v>246.66985221098358</v>
      </c>
      <c r="F11" s="29">
        <f t="shared" si="3"/>
        <v>0.36587478595997203</v>
      </c>
      <c r="G11" s="29">
        <f t="shared" si="4"/>
        <v>0.36587478595997203</v>
      </c>
      <c r="H11" s="5">
        <f t="shared" si="6"/>
        <v>-0.4075802760092313</v>
      </c>
    </row>
    <row r="12" spans="1:8" x14ac:dyDescent="0.2">
      <c r="A12" s="4">
        <v>7</v>
      </c>
      <c r="B12" s="1">
        <f t="shared" si="5"/>
        <v>1.8895818425949162</v>
      </c>
      <c r="C12" s="29">
        <f t="shared" si="0"/>
        <v>7.4366352391368897</v>
      </c>
      <c r="D12" s="29">
        <f t="shared" si="1"/>
        <v>30.633162420424711</v>
      </c>
      <c r="E12" s="29">
        <f t="shared" si="2"/>
        <v>99.179622191215685</v>
      </c>
      <c r="F12" s="29">
        <f t="shared" si="3"/>
        <v>0.30886548812784126</v>
      </c>
      <c r="G12" s="29">
        <f t="shared" si="4"/>
        <v>0.30886548812784126</v>
      </c>
      <c r="H12" s="5">
        <f t="shared" si="6"/>
        <v>-0.36587478595997203</v>
      </c>
    </row>
    <row r="13" spans="1:8" x14ac:dyDescent="0.2">
      <c r="A13" s="4">
        <v>8</v>
      </c>
      <c r="B13" s="1">
        <f t="shared" si="5"/>
        <v>1.580716354467075</v>
      </c>
      <c r="C13" s="29">
        <f t="shared" si="0"/>
        <v>1.6325647493469115</v>
      </c>
      <c r="D13" s="29">
        <f t="shared" si="1"/>
        <v>9.8599879292558814</v>
      </c>
      <c r="E13" s="29">
        <f t="shared" si="2"/>
        <v>42.190465237590068</v>
      </c>
      <c r="F13" s="29">
        <f t="shared" si="3"/>
        <v>0.23370180617186023</v>
      </c>
      <c r="G13" s="29">
        <f t="shared" si="4"/>
        <v>0.23370180617186023</v>
      </c>
      <c r="H13" s="5">
        <f t="shared" si="6"/>
        <v>-0.3088654881278412</v>
      </c>
    </row>
    <row r="14" spans="1:8" x14ac:dyDescent="0.2">
      <c r="A14" s="30">
        <v>9</v>
      </c>
      <c r="B14" s="1">
        <f t="shared" si="5"/>
        <v>1.3470145482952147</v>
      </c>
      <c r="C14" s="29">
        <f t="shared" si="0"/>
        <v>0.2489131818949584</v>
      </c>
      <c r="D14" s="29">
        <f t="shared" si="1"/>
        <v>2.8397337997296583</v>
      </c>
      <c r="E14" s="29">
        <f t="shared" si="2"/>
        <v>20.036153611511693</v>
      </c>
      <c r="F14" s="29">
        <f t="shared" si="3"/>
        <v>0.1417304865389982</v>
      </c>
      <c r="G14" s="29">
        <f t="shared" si="4"/>
        <v>0.1417304865389982</v>
      </c>
      <c r="H14" s="5">
        <f t="shared" si="6"/>
        <v>-0.23370180617186032</v>
      </c>
    </row>
    <row r="15" spans="1:8" x14ac:dyDescent="0.2">
      <c r="A15" s="4">
        <v>10</v>
      </c>
      <c r="B15" s="1">
        <f t="shared" si="5"/>
        <v>1.2052840617562166</v>
      </c>
      <c r="C15" s="29">
        <f t="shared" si="0"/>
        <v>1.7535850026161929E-2</v>
      </c>
      <c r="D15" s="29">
        <f t="shared" si="1"/>
        <v>0.61913234763694935</v>
      </c>
      <c r="E15" s="29">
        <f t="shared" si="2"/>
        <v>11.813726922112682</v>
      </c>
      <c r="F15" s="29">
        <f t="shared" si="3"/>
        <v>5.2407877016191276E-2</v>
      </c>
      <c r="G15" s="29">
        <f t="shared" si="4"/>
        <v>5.2407877016191276E-2</v>
      </c>
      <c r="H15" s="5">
        <f t="shared" si="6"/>
        <v>-0.14173048653899811</v>
      </c>
    </row>
    <row r="16" spans="1:8" x14ac:dyDescent="0.2">
      <c r="A16" s="4">
        <v>11</v>
      </c>
      <c r="B16" s="1">
        <f t="shared" si="5"/>
        <v>1.1528761847400253</v>
      </c>
      <c r="C16" s="29">
        <f t="shared" si="0"/>
        <v>2.0774456349982338E-4</v>
      </c>
      <c r="D16" s="29">
        <f t="shared" si="1"/>
        <v>6.2475790893218794E-2</v>
      </c>
      <c r="E16" s="29">
        <f t="shared" si="2"/>
        <v>9.4855903106223192</v>
      </c>
      <c r="F16" s="29">
        <f t="shared" si="3"/>
        <v>6.586389338706318E-3</v>
      </c>
      <c r="G16" s="29">
        <f t="shared" si="4"/>
        <v>6.586389338706318E-3</v>
      </c>
      <c r="H16" s="5">
        <f t="shared" si="6"/>
        <v>-5.2407877016191318E-2</v>
      </c>
    </row>
    <row r="17" spans="1:8" x14ac:dyDescent="0.2">
      <c r="A17" s="30">
        <v>12</v>
      </c>
      <c r="B17" s="1">
        <f t="shared" si="5"/>
        <v>1.1462897954013189</v>
      </c>
      <c r="C17" s="29">
        <f t="shared" si="0"/>
        <v>4.2966164131341645E-8</v>
      </c>
      <c r="D17" s="29">
        <f t="shared" si="1"/>
        <v>8.8986390044395092E-4</v>
      </c>
      <c r="E17" s="29">
        <f t="shared" si="2"/>
        <v>9.2162038430805815</v>
      </c>
      <c r="F17" s="29">
        <f t="shared" si="3"/>
        <v>9.6554277183446888E-5</v>
      </c>
      <c r="G17" s="29">
        <f t="shared" si="4"/>
        <v>9.6554277183446888E-5</v>
      </c>
      <c r="H17" s="5">
        <f t="shared" si="6"/>
        <v>-6.5863893387063666E-3</v>
      </c>
    </row>
    <row r="18" spans="1:8" x14ac:dyDescent="0.2">
      <c r="A18" s="4">
        <v>13</v>
      </c>
      <c r="B18" s="1">
        <f t="shared" si="5"/>
        <v>1.1461932411241356</v>
      </c>
      <c r="C18" s="29">
        <f t="shared" si="0"/>
        <v>1.9364036845487359E-15</v>
      </c>
      <c r="D18" s="29">
        <f t="shared" si="1"/>
        <v>1.8888469863471395E-7</v>
      </c>
      <c r="E18" s="29">
        <f t="shared" si="2"/>
        <v>9.21229151115711</v>
      </c>
      <c r="F18" s="29">
        <f t="shared" si="3"/>
        <v>2.0503552064755393E-8</v>
      </c>
      <c r="G18" s="29">
        <f t="shared" si="4"/>
        <v>2.0503552064755393E-8</v>
      </c>
      <c r="H18" s="5">
        <f t="shared" si="6"/>
        <v>-9.6554277183358295E-5</v>
      </c>
    </row>
    <row r="19" spans="1:8" x14ac:dyDescent="0.2">
      <c r="A19" s="4">
        <v>14</v>
      </c>
      <c r="B19" s="1">
        <f t="shared" si="5"/>
        <v>1.1461932206205836</v>
      </c>
      <c r="C19" s="29">
        <f t="shared" si="0"/>
        <v>3.9936083326813723E-30</v>
      </c>
      <c r="D19" s="29">
        <f t="shared" si="1"/>
        <v>8.5779112637786125E-15</v>
      </c>
      <c r="E19" s="29">
        <f t="shared" si="2"/>
        <v>9.2122906804755349</v>
      </c>
      <c r="F19" s="29">
        <f t="shared" si="3"/>
        <v>9.3113771170492681E-16</v>
      </c>
      <c r="G19" s="29">
        <f t="shared" si="4"/>
        <v>9.3113771170492681E-16</v>
      </c>
      <c r="H19" s="5">
        <f t="shared" si="6"/>
        <v>-2.0503551967365752E-8</v>
      </c>
    </row>
    <row r="20" spans="1:8" x14ac:dyDescent="0.2">
      <c r="A20" s="30">
        <v>15</v>
      </c>
      <c r="B20" s="1">
        <f t="shared" si="5"/>
        <v>1.1461932206205827</v>
      </c>
      <c r="C20" s="29">
        <f t="shared" si="0"/>
        <v>4.9303806576313238E-32</v>
      </c>
      <c r="D20" s="29">
        <f t="shared" si="1"/>
        <v>9.5310125153095579E-16</v>
      </c>
      <c r="E20" s="29">
        <f t="shared" si="2"/>
        <v>9.2122906804755029</v>
      </c>
      <c r="F20" s="29">
        <f t="shared" si="3"/>
        <v>1.034597457449921E-16</v>
      </c>
      <c r="G20" s="29">
        <f t="shared" si="4"/>
        <v>1.034597457449921E-16</v>
      </c>
      <c r="H20" s="5">
        <f t="shared" si="6"/>
        <v>0</v>
      </c>
    </row>
    <row r="21" spans="1:8" ht="13.5" thickBot="1" x14ac:dyDescent="0.25">
      <c r="A21" s="31">
        <v>16</v>
      </c>
      <c r="B21" s="6">
        <f t="shared" si="5"/>
        <v>1.1461932206205827</v>
      </c>
      <c r="C21" s="32">
        <f t="shared" si="0"/>
        <v>4.9303806576313238E-32</v>
      </c>
      <c r="D21" s="32">
        <f t="shared" si="1"/>
        <v>9.5310125153095579E-16</v>
      </c>
      <c r="E21" s="32">
        <f t="shared" si="2"/>
        <v>9.2122906804755029</v>
      </c>
      <c r="F21" s="32">
        <f t="shared" si="3"/>
        <v>1.034597457449921E-16</v>
      </c>
      <c r="G21" s="32">
        <f t="shared" si="4"/>
        <v>1.034597457449921E-16</v>
      </c>
      <c r="H21" s="7">
        <f t="shared" si="6"/>
        <v>0</v>
      </c>
    </row>
  </sheetData>
  <phoneticPr fontId="2" type="noConversion"/>
  <pageMargins left="0.75" right="0.75" top="1" bottom="1" header="0.5" footer="0.5"/>
  <pageSetup paperSize="9"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L138"/>
  <sheetViews>
    <sheetView tabSelected="1" workbookViewId="0">
      <selection activeCell="E5" sqref="E5:J5"/>
    </sheetView>
  </sheetViews>
  <sheetFormatPr defaultRowHeight="12.75" x14ac:dyDescent="0.2"/>
  <cols>
    <col min="1" max="1" width="4.85546875" customWidth="1"/>
    <col min="2" max="4" width="14.7109375"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18.75" x14ac:dyDescent="0.3">
      <c r="A1" s="3" t="s">
        <v>23</v>
      </c>
    </row>
    <row r="2" spans="1:12" x14ac:dyDescent="0.2">
      <c r="A2" s="1" t="s">
        <v>13</v>
      </c>
    </row>
    <row r="3" spans="1:12" x14ac:dyDescent="0.2">
      <c r="A3" s="1" t="s">
        <v>27</v>
      </c>
    </row>
    <row r="4" spans="1:12" ht="15.75" x14ac:dyDescent="0.25">
      <c r="A4" s="8"/>
      <c r="B4" s="75"/>
      <c r="C4" s="75"/>
      <c r="D4" s="75"/>
      <c r="E4" s="8"/>
      <c r="F4" s="75"/>
      <c r="G4" s="75"/>
      <c r="H4" s="75"/>
      <c r="I4" s="75"/>
      <c r="J4" s="75"/>
      <c r="L4">
        <v>10</v>
      </c>
    </row>
    <row r="5" spans="1:12" ht="30" customHeight="1" thickBot="1" x14ac:dyDescent="0.3">
      <c r="A5" s="127" t="s">
        <v>57</v>
      </c>
      <c r="B5" s="127"/>
      <c r="C5" s="127"/>
      <c r="D5" s="127"/>
      <c r="E5" s="127" t="s">
        <v>58</v>
      </c>
      <c r="F5" s="127"/>
      <c r="G5" s="127"/>
      <c r="H5" s="127"/>
      <c r="I5" s="127"/>
      <c r="J5" s="127"/>
    </row>
    <row r="6" spans="1:12" ht="70.5" customHeight="1" thickBot="1" x14ac:dyDescent="0.3">
      <c r="A6" s="102" t="s">
        <v>1</v>
      </c>
      <c r="B6" s="103" t="s">
        <v>49</v>
      </c>
      <c r="C6" s="103" t="s">
        <v>50</v>
      </c>
      <c r="D6" s="103" t="s">
        <v>51</v>
      </c>
      <c r="E6" s="103" t="s">
        <v>52</v>
      </c>
      <c r="F6" s="103" t="s">
        <v>53</v>
      </c>
      <c r="G6" s="103" t="s">
        <v>59</v>
      </c>
      <c r="H6" s="103" t="s">
        <v>54</v>
      </c>
      <c r="I6" s="103" t="s">
        <v>59</v>
      </c>
      <c r="J6" s="104" t="s">
        <v>60</v>
      </c>
    </row>
    <row r="7" spans="1:12" ht="13.5" thickBot="1" x14ac:dyDescent="0.25">
      <c r="A7" s="30">
        <v>1</v>
      </c>
      <c r="B7" s="29">
        <f ca="1">IF(A7=sheet4!$A$7,sheet4!$B$7,B7)</f>
        <v>373.77592551944872</v>
      </c>
      <c r="C7" s="29">
        <f ca="1">ABS($F$7-B7)</f>
        <v>354.09292693956763</v>
      </c>
      <c r="D7" s="95"/>
      <c r="E7" s="96">
        <f>INDEX(H7:H27,L4)</f>
        <v>1.45</v>
      </c>
      <c r="F7" s="97">
        <f>sheet1!I4</f>
        <v>727.86885245901635</v>
      </c>
      <c r="G7" s="98">
        <f ca="1">IF(sheet4!$K$7&lt;10,IF(sheet4!$K$7&gt;8,ABS((D14-D13)/D14),IF(sheet4!$K$7&gt;7,ABS((D13-D12)/D13),IF(sheet4!$K$7&gt;6,ABS((D12-D11)/D12),IF(sheet4!$K$7&gt;5,ABS((D11-D10)/D11),IF(sheet4!$K$7&gt;4,ABS((D10-D9)/D10),IF(sheet4!$K$7&gt;3,ABS((D9-D8)/D9),"Think: If k&lt;=3, then what it is equal SIGMA to?")))))),IF(sheet4!$K$7&gt;15,IF(sheet4!$K$7&gt;20,ABS((D26-D25)/D26),IF(sheet4!K7&gt;19,ABS((D25-D24)/D25),IF(sheet4!$K$7&gt;18,ABS((D24-D23)/D24),IF(sheet4!$K$7&gt;17,ABS((D23-D22)/D23),IF(sheet4!$K$7&gt;15,ABS((D21-D20)/D21)))))),IF(sheet4!$K$7&gt;14,ABS((D20-D19)/D20),IF(sheet4!$K$7&gt;13,ABS((D19-D18)/D19),IF(sheet4!$K$7&gt;12,ABS((D18-D17)/D18),IF(sheet4!$K$7&gt;11,ABS((D17-D16)/D17),IF(sheet4!$K$7&gt;10,ABS((D16-D15)/D16),ABS((D15-D14)/D15))))))))</f>
        <v>0.20919506399581983</v>
      </c>
      <c r="H7" s="99">
        <v>1</v>
      </c>
      <c r="I7" s="100">
        <f ca="1">IF($E$7=H7,$G$7,I7)</f>
        <v>1.1240753840643378</v>
      </c>
      <c r="J7" s="101">
        <f ca="1">MIN(I7:I27)</f>
        <v>6.8078998000968647E-3</v>
      </c>
    </row>
    <row r="8" spans="1:12" x14ac:dyDescent="0.2">
      <c r="A8" s="4">
        <v>2</v>
      </c>
      <c r="B8" s="1">
        <f ca="1">IF(A8=sheet4!$A$7,sheet4!$B$7,B8)</f>
        <v>461.19688476224621</v>
      </c>
      <c r="C8" s="1">
        <f t="shared" ref="C8:C26" ca="1" si="0">ABS($F$7-B8)</f>
        <v>266.67196769677014</v>
      </c>
      <c r="D8" s="5">
        <f t="shared" ref="D8:D26" ca="1" si="1">C8/C7^$E$7</f>
        <v>5.3673182908948951E-2</v>
      </c>
      <c r="H8" s="53">
        <v>1.05</v>
      </c>
      <c r="I8" s="5">
        <f t="shared" ref="I8:I27" ca="1" si="2">IF($E$7=H8,$G$7,I8)</f>
        <v>1.0272546896753165</v>
      </c>
    </row>
    <row r="9" spans="1:12" x14ac:dyDescent="0.2">
      <c r="A9" s="4">
        <v>3</v>
      </c>
      <c r="B9" s="1">
        <f ca="1">IF(A9=sheet4!$A$7,sheet4!$B$7,B9)</f>
        <v>554.37825194200673</v>
      </c>
      <c r="C9" s="1">
        <f t="shared" ca="1" si="0"/>
        <v>173.49060051700963</v>
      </c>
      <c r="D9" s="5">
        <f t="shared" ca="1" si="1"/>
        <v>5.2675512577774891E-2</v>
      </c>
      <c r="H9" s="53">
        <v>1.1000000000000001</v>
      </c>
      <c r="I9" s="5">
        <f t="shared" ca="1" si="2"/>
        <v>0.93484732587347952</v>
      </c>
    </row>
    <row r="10" spans="1:12" x14ac:dyDescent="0.2">
      <c r="A10" s="4">
        <v>4</v>
      </c>
      <c r="B10" s="1">
        <f ca="1">IF(A10=sheet4!$A$7,sheet4!$B$7,B10)</f>
        <v>640.79142503242656</v>
      </c>
      <c r="C10" s="1">
        <f t="shared" ca="1" si="0"/>
        <v>87.077427426589793</v>
      </c>
      <c r="D10" s="5">
        <f t="shared" ca="1" si="1"/>
        <v>4.9312323039267414E-2</v>
      </c>
      <c r="H10" s="53">
        <v>1.1499999999999999</v>
      </c>
      <c r="I10" s="5">
        <f t="shared" ca="1" si="2"/>
        <v>0.84665212195874906</v>
      </c>
    </row>
    <row r="11" spans="1:12" x14ac:dyDescent="0.2">
      <c r="A11" s="4">
        <v>5</v>
      </c>
      <c r="B11" s="1">
        <f ca="1">IF(A11=sheet4!$A$7,sheet4!$B$7,B11)</f>
        <v>701.3641946360425</v>
      </c>
      <c r="C11" s="1">
        <f t="shared" ca="1" si="0"/>
        <v>26.504657822973854</v>
      </c>
      <c r="D11" s="5">
        <f t="shared" ca="1" si="1"/>
        <v>4.0781115063696527E-2</v>
      </c>
      <c r="H11" s="53">
        <v>1.2</v>
      </c>
      <c r="I11" s="5">
        <f t="shared" ca="1" si="2"/>
        <v>9.9400946810958516E-3</v>
      </c>
    </row>
    <row r="12" spans="1:12" x14ac:dyDescent="0.2">
      <c r="A12" s="4">
        <v>6</v>
      </c>
      <c r="B12" s="1">
        <f ca="1">IF(A12=sheet4!$A$7,sheet4!$B$7,B12)</f>
        <v>724.99353335183525</v>
      </c>
      <c r="C12" s="1">
        <f t="shared" ca="1" si="0"/>
        <v>2.8753191071810988</v>
      </c>
      <c r="D12" s="5">
        <f t="shared" ca="1" si="1"/>
        <v>2.4823833959602037E-2</v>
      </c>
      <c r="H12" s="53">
        <v>1.25</v>
      </c>
      <c r="I12" s="5">
        <f t="shared" ca="1" si="2"/>
        <v>6.8078998000968647E-3</v>
      </c>
    </row>
    <row r="13" spans="1:12" x14ac:dyDescent="0.2">
      <c r="A13" s="4">
        <v>7</v>
      </c>
      <c r="B13" s="1">
        <f ca="1">IF(A13=sheet4!$A$7,sheet4!$B$7,B13)</f>
        <v>727.83259621607772</v>
      </c>
      <c r="C13" s="1">
        <f t="shared" ca="1" si="0"/>
        <v>3.6256242938634387E-2</v>
      </c>
      <c r="D13" s="5">
        <f t="shared" ca="1" si="1"/>
        <v>7.8394938766287014E-3</v>
      </c>
      <c r="H13" s="53">
        <v>1.3</v>
      </c>
      <c r="I13" s="5">
        <f t="shared" ca="1" si="2"/>
        <v>0.60546282166766174</v>
      </c>
    </row>
    <row r="14" spans="1:12" x14ac:dyDescent="0.2">
      <c r="A14" s="4">
        <v>8</v>
      </c>
      <c r="B14" s="1">
        <f ca="1">IF(A14=sheet4!$A$7,sheet4!$B$7,B14)</f>
        <v>727.86884664441004</v>
      </c>
      <c r="C14" s="1">
        <f t="shared" ca="1" si="0"/>
        <v>5.8146063111053081E-6</v>
      </c>
      <c r="D14" s="5">
        <f t="shared" ca="1" si="1"/>
        <v>7.1353496239344319E-4</v>
      </c>
      <c r="H14" s="53">
        <v>1.35</v>
      </c>
      <c r="I14" s="5">
        <f t="shared" ca="1" si="2"/>
        <v>0.53228179128813369</v>
      </c>
    </row>
    <row r="15" spans="1:12" x14ac:dyDescent="0.2">
      <c r="A15" s="4">
        <v>9</v>
      </c>
      <c r="B15" s="1">
        <f ca="1">IF(A15=sheet4!$A$7,sheet4!$B$7,B15)</f>
        <v>727.86885245901635</v>
      </c>
      <c r="C15" s="1">
        <f t="shared" ca="1" si="0"/>
        <v>0</v>
      </c>
      <c r="D15" s="5">
        <f t="shared" ca="1" si="1"/>
        <v>0</v>
      </c>
      <c r="H15" s="53">
        <v>1.4</v>
      </c>
      <c r="I15" s="5">
        <f t="shared" ca="1" si="2"/>
        <v>0.46243653619728309</v>
      </c>
    </row>
    <row r="16" spans="1:12" x14ac:dyDescent="0.2">
      <c r="A16" s="4">
        <v>10</v>
      </c>
      <c r="B16" s="1">
        <f ca="1">IF(A16=sheet4!$A$7,sheet4!$B$7,B16)</f>
        <v>727.86885245901635</v>
      </c>
      <c r="C16" s="1">
        <f t="shared" ca="1" si="0"/>
        <v>0</v>
      </c>
      <c r="D16" s="5" t="e">
        <f t="shared" ca="1" si="1"/>
        <v>#DIV/0!</v>
      </c>
      <c r="H16" s="53">
        <v>1.45</v>
      </c>
      <c r="I16" s="5">
        <f t="shared" ca="1" si="2"/>
        <v>0.20919506399581983</v>
      </c>
    </row>
    <row r="17" spans="1:12" x14ac:dyDescent="0.2">
      <c r="A17" s="4">
        <v>11</v>
      </c>
      <c r="B17" s="1">
        <f ca="1">IF(A17=sheet4!$A$7,sheet4!$B$7,B17)</f>
        <v>727.86885245901635</v>
      </c>
      <c r="C17" s="1">
        <f t="shared" ca="1" si="0"/>
        <v>0</v>
      </c>
      <c r="D17" s="5" t="e">
        <f t="shared" ca="1" si="1"/>
        <v>#DIV/0!</v>
      </c>
      <c r="H17" s="53">
        <v>1.5</v>
      </c>
      <c r="I17" s="5">
        <f t="shared" ca="1" si="2"/>
        <v>8.7079644564189689E-3</v>
      </c>
    </row>
    <row r="18" spans="1:12" x14ac:dyDescent="0.2">
      <c r="A18" s="4">
        <v>12</v>
      </c>
      <c r="B18" s="1">
        <f ca="1">IF(A18=sheet4!$A$7,sheet4!$B$7,B18)</f>
        <v>727.86885245901635</v>
      </c>
      <c r="C18" s="1">
        <f t="shared" ca="1" si="0"/>
        <v>0</v>
      </c>
      <c r="D18" s="5" t="e">
        <f t="shared" ca="1" si="1"/>
        <v>#DIV/0!</v>
      </c>
      <c r="H18" s="53">
        <v>1.55</v>
      </c>
      <c r="I18" s="5">
        <f t="shared" ca="1" si="2"/>
        <v>1.1782324862204669E-2</v>
      </c>
    </row>
    <row r="19" spans="1:12" x14ac:dyDescent="0.2">
      <c r="A19" s="4">
        <v>13</v>
      </c>
      <c r="B19" s="1">
        <f ca="1">IF(A19=sheet4!$A$7,sheet4!$B$7,B19)</f>
        <v>727.86885245901635</v>
      </c>
      <c r="C19" s="1">
        <f t="shared" ca="1" si="0"/>
        <v>0</v>
      </c>
      <c r="D19" s="5" t="e">
        <f t="shared" ca="1" si="1"/>
        <v>#DIV/0!</v>
      </c>
      <c r="H19" s="53">
        <v>1.6</v>
      </c>
      <c r="I19" s="5">
        <f t="shared" ca="1" si="2"/>
        <v>1.4847150548085362E-2</v>
      </c>
    </row>
    <row r="20" spans="1:12" x14ac:dyDescent="0.2">
      <c r="A20" s="4">
        <v>14</v>
      </c>
      <c r="B20" s="1">
        <f ca="1">IF(A20=sheet4!$A$7,sheet4!$B$7,B20)</f>
        <v>727.86885245901635</v>
      </c>
      <c r="C20" s="1">
        <f t="shared" ca="1" si="0"/>
        <v>0</v>
      </c>
      <c r="D20" s="5" t="e">
        <f t="shared" ca="1" si="1"/>
        <v>#DIV/0!</v>
      </c>
      <c r="H20" s="53">
        <v>1.65</v>
      </c>
      <c r="I20" s="5">
        <f t="shared" ca="1" si="2"/>
        <v>1.7902471084723186E-2</v>
      </c>
    </row>
    <row r="21" spans="1:12" x14ac:dyDescent="0.2">
      <c r="A21" s="4">
        <v>15</v>
      </c>
      <c r="B21" s="1">
        <f ca="1">IF(A21=sheet4!$A$7,sheet4!$B$7,B21)</f>
        <v>727.86885245901635</v>
      </c>
      <c r="C21" s="1">
        <f t="shared" ca="1" si="0"/>
        <v>0</v>
      </c>
      <c r="D21" s="5" t="e">
        <f t="shared" ca="1" si="1"/>
        <v>#DIV/0!</v>
      </c>
      <c r="H21" s="53">
        <v>1.7</v>
      </c>
      <c r="I21" s="5">
        <f t="shared" ca="1" si="2"/>
        <v>2.0948315951076008E-2</v>
      </c>
    </row>
    <row r="22" spans="1:12" x14ac:dyDescent="0.2">
      <c r="A22" s="4">
        <v>16</v>
      </c>
      <c r="B22" s="1">
        <f ca="1">IF(A22=sheet4!$A$7,sheet4!$B$7,B22)</f>
        <v>727.86885245901635</v>
      </c>
      <c r="C22" s="1">
        <f t="shared" ca="1" si="0"/>
        <v>0</v>
      </c>
      <c r="D22" s="5" t="e">
        <f t="shared" ca="1" si="1"/>
        <v>#DIV/0!</v>
      </c>
      <c r="H22" s="53">
        <v>1.75</v>
      </c>
      <c r="I22" s="5">
        <f t="shared" ca="1" si="2"/>
        <v>2.3984714534675145E-2</v>
      </c>
    </row>
    <row r="23" spans="1:12" x14ac:dyDescent="0.2">
      <c r="A23" s="4">
        <v>17</v>
      </c>
      <c r="B23" s="1">
        <f ca="1">IF(A23=sheet4!$A$7,sheet4!$B$7,B23)</f>
        <v>727.86885245901635</v>
      </c>
      <c r="C23" s="1">
        <f t="shared" ca="1" si="0"/>
        <v>0</v>
      </c>
      <c r="D23" s="5" t="e">
        <f t="shared" ca="1" si="1"/>
        <v>#DIV/0!</v>
      </c>
      <c r="H23" s="53">
        <v>1.8</v>
      </c>
      <c r="I23" s="5">
        <f t="shared" ca="1" si="2"/>
        <v>2.7011696131910588E-2</v>
      </c>
    </row>
    <row r="24" spans="1:12" x14ac:dyDescent="0.2">
      <c r="A24" s="4">
        <v>18</v>
      </c>
      <c r="B24" s="1">
        <f ca="1">IF(A24=sheet4!$A$7,sheet4!$B$7,B24)</f>
        <v>727.86885245901635</v>
      </c>
      <c r="C24" s="1">
        <f t="shared" ca="1" si="0"/>
        <v>0</v>
      </c>
      <c r="D24" s="5" t="e">
        <f t="shared" ca="1" si="1"/>
        <v>#DIV/0!</v>
      </c>
      <c r="H24" s="53">
        <v>1.85</v>
      </c>
      <c r="I24" s="5">
        <f t="shared" ca="1" si="2"/>
        <v>3.0029289948313758E-2</v>
      </c>
    </row>
    <row r="25" spans="1:12" x14ac:dyDescent="0.2">
      <c r="A25" s="4">
        <v>19</v>
      </c>
      <c r="B25" s="1">
        <f ca="1">IF(A25=sheet4!$A$7,sheet4!$B$7,B25)</f>
        <v>727.86885245901635</v>
      </c>
      <c r="C25" s="1">
        <f t="shared" ca="1" si="0"/>
        <v>0</v>
      </c>
      <c r="D25" s="5" t="e">
        <f t="shared" ca="1" si="1"/>
        <v>#DIV/0!</v>
      </c>
      <c r="H25" s="53">
        <v>1.9</v>
      </c>
      <c r="I25" s="5">
        <f t="shared" ca="1" si="2"/>
        <v>3.3037525098835813E-2</v>
      </c>
    </row>
    <row r="26" spans="1:12" ht="13.5" thickBot="1" x14ac:dyDescent="0.25">
      <c r="A26" s="31">
        <v>20</v>
      </c>
      <c r="B26" s="6">
        <f ca="1">IF(A26=sheet4!$A$7,sheet4!$B$7,B26)</f>
        <v>727.86885245901635</v>
      </c>
      <c r="C26" s="6">
        <f t="shared" ca="1" si="0"/>
        <v>0</v>
      </c>
      <c r="D26" s="7" t="e">
        <f t="shared" ca="1" si="1"/>
        <v>#DIV/0!</v>
      </c>
      <c r="H26" s="53">
        <v>1.95</v>
      </c>
      <c r="I26" s="5">
        <f t="shared" ca="1" si="2"/>
        <v>3.603643060813571E-2</v>
      </c>
      <c r="L26" s="73"/>
    </row>
    <row r="27" spans="1:12" ht="13.5" thickBot="1" x14ac:dyDescent="0.25">
      <c r="H27" s="54">
        <v>2</v>
      </c>
      <c r="I27" s="7">
        <f t="shared" ca="1" si="2"/>
        <v>3.9026035410853845E-2</v>
      </c>
    </row>
    <row r="28" spans="1:12" ht="13.5" thickBot="1" x14ac:dyDescent="0.25"/>
    <row r="29" spans="1:12" x14ac:dyDescent="0.2">
      <c r="G29" s="118" t="s">
        <v>55</v>
      </c>
      <c r="H29" s="119"/>
      <c r="I29" s="119"/>
      <c r="J29" s="120"/>
    </row>
    <row r="30" spans="1:12" x14ac:dyDescent="0.2">
      <c r="G30" s="121"/>
      <c r="H30" s="122"/>
      <c r="I30" s="122"/>
      <c r="J30" s="123"/>
    </row>
    <row r="31" spans="1:12" x14ac:dyDescent="0.2">
      <c r="G31" s="121"/>
      <c r="H31" s="122"/>
      <c r="I31" s="122"/>
      <c r="J31" s="123"/>
    </row>
    <row r="32" spans="1:12" x14ac:dyDescent="0.2">
      <c r="G32" s="121"/>
      <c r="H32" s="122"/>
      <c r="I32" s="122"/>
      <c r="J32" s="123"/>
    </row>
    <row r="33" spans="1:10" x14ac:dyDescent="0.2">
      <c r="G33" s="121"/>
      <c r="H33" s="122"/>
      <c r="I33" s="122"/>
      <c r="J33" s="123"/>
    </row>
    <row r="34" spans="1:10" ht="13.5" thickBot="1" x14ac:dyDescent="0.25">
      <c r="G34" s="124"/>
      <c r="H34" s="125"/>
      <c r="I34" s="125"/>
      <c r="J34" s="126"/>
    </row>
    <row r="37" spans="1:10" ht="16.5" thickBot="1" x14ac:dyDescent="0.3">
      <c r="A37" s="74" t="s">
        <v>69</v>
      </c>
      <c r="B37" s="75"/>
      <c r="C37" s="75"/>
      <c r="D37" s="75"/>
      <c r="E37" s="75"/>
      <c r="F37" s="75"/>
    </row>
    <row r="38" spans="1:10" ht="50.25" customHeight="1" thickBot="1" x14ac:dyDescent="0.3">
      <c r="A38" s="79" t="s">
        <v>1</v>
      </c>
      <c r="B38" s="88" t="s">
        <v>72</v>
      </c>
      <c r="C38" s="89" t="s">
        <v>73</v>
      </c>
      <c r="D38" s="80" t="s">
        <v>70</v>
      </c>
    </row>
    <row r="39" spans="1:10" x14ac:dyDescent="0.2">
      <c r="A39" s="26">
        <v>1</v>
      </c>
      <c r="B39" s="76">
        <v>0.9999999999991438</v>
      </c>
      <c r="C39" s="90">
        <v>726.86885245901715</v>
      </c>
      <c r="D39" s="28">
        <v>1.4</v>
      </c>
    </row>
    <row r="40" spans="1:10" x14ac:dyDescent="0.2">
      <c r="A40" s="4">
        <v>2</v>
      </c>
      <c r="B40" s="77">
        <v>15.834058213448465</v>
      </c>
      <c r="C40" s="91">
        <v>712.03479424556781</v>
      </c>
      <c r="D40" s="5">
        <v>2</v>
      </c>
    </row>
    <row r="41" spans="1:10" x14ac:dyDescent="0.2">
      <c r="A41" s="4">
        <v>3</v>
      </c>
      <c r="B41" s="77">
        <v>30.668116426897786</v>
      </c>
      <c r="C41" s="91">
        <v>697.20073603211847</v>
      </c>
      <c r="D41" s="5">
        <v>2</v>
      </c>
    </row>
    <row r="42" spans="1:10" x14ac:dyDescent="0.2">
      <c r="A42" s="4">
        <v>4</v>
      </c>
      <c r="B42" s="77">
        <v>45.502174640347107</v>
      </c>
      <c r="C42" s="91">
        <v>682.36667781866913</v>
      </c>
      <c r="D42" s="5">
        <v>2</v>
      </c>
    </row>
    <row r="43" spans="1:10" x14ac:dyDescent="0.2">
      <c r="A43" s="4">
        <v>5</v>
      </c>
      <c r="B43" s="77">
        <v>60.336232853796432</v>
      </c>
      <c r="C43" s="91">
        <v>667.53261960521979</v>
      </c>
      <c r="D43" s="5">
        <v>2</v>
      </c>
    </row>
    <row r="44" spans="1:10" x14ac:dyDescent="0.2">
      <c r="A44" s="4">
        <v>6</v>
      </c>
      <c r="B44" s="77">
        <v>75.170291067245756</v>
      </c>
      <c r="C44" s="91">
        <v>652.69856139177045</v>
      </c>
      <c r="D44" s="5">
        <v>2</v>
      </c>
    </row>
    <row r="45" spans="1:10" x14ac:dyDescent="0.2">
      <c r="A45" s="4">
        <v>7</v>
      </c>
      <c r="B45" s="77">
        <v>90.004349280695081</v>
      </c>
      <c r="C45" s="91">
        <v>637.86450317832112</v>
      </c>
      <c r="D45" s="5">
        <v>2</v>
      </c>
    </row>
    <row r="46" spans="1:10" x14ac:dyDescent="0.2">
      <c r="A46" s="4">
        <v>8</v>
      </c>
      <c r="B46" s="77">
        <v>104.83840749414441</v>
      </c>
      <c r="C46" s="91">
        <v>623.03044496487178</v>
      </c>
      <c r="D46" s="5">
        <v>2</v>
      </c>
    </row>
    <row r="47" spans="1:10" x14ac:dyDescent="0.2">
      <c r="A47" s="4">
        <v>9</v>
      </c>
      <c r="B47" s="77">
        <v>119.67246570759373</v>
      </c>
      <c r="C47" s="91">
        <v>608.19638675142255</v>
      </c>
      <c r="D47" s="5">
        <v>2</v>
      </c>
    </row>
    <row r="48" spans="1:10" x14ac:dyDescent="0.2">
      <c r="A48" s="4">
        <v>10</v>
      </c>
      <c r="B48" s="77">
        <v>134.50652392104305</v>
      </c>
      <c r="C48" s="91">
        <v>593.36232853797321</v>
      </c>
      <c r="D48" s="5">
        <v>2</v>
      </c>
    </row>
    <row r="49" spans="1:4" x14ac:dyDescent="0.2">
      <c r="A49" s="4">
        <v>11</v>
      </c>
      <c r="B49" s="77">
        <v>149.34058213449237</v>
      </c>
      <c r="C49" s="91">
        <v>578.52827032452387</v>
      </c>
      <c r="D49" s="5">
        <v>2</v>
      </c>
    </row>
    <row r="50" spans="1:4" x14ac:dyDescent="0.2">
      <c r="A50" s="4">
        <v>12</v>
      </c>
      <c r="B50" s="77">
        <v>164.17464034794168</v>
      </c>
      <c r="C50" s="91">
        <v>563.69421211107453</v>
      </c>
      <c r="D50" s="5">
        <v>2</v>
      </c>
    </row>
    <row r="51" spans="1:4" x14ac:dyDescent="0.2">
      <c r="A51" s="4">
        <v>13</v>
      </c>
      <c r="B51" s="77">
        <v>179.00869856139099</v>
      </c>
      <c r="C51" s="91">
        <v>548.8601538976252</v>
      </c>
      <c r="D51" s="5">
        <v>2</v>
      </c>
    </row>
    <row r="52" spans="1:4" x14ac:dyDescent="0.2">
      <c r="A52" s="4">
        <v>14</v>
      </c>
      <c r="B52" s="77">
        <v>193.8427567748403</v>
      </c>
      <c r="C52" s="91">
        <v>534.02609568417597</v>
      </c>
      <c r="D52" s="5">
        <v>2</v>
      </c>
    </row>
    <row r="53" spans="1:4" x14ac:dyDescent="0.2">
      <c r="A53" s="4">
        <v>15</v>
      </c>
      <c r="B53" s="77">
        <v>208.67681498828961</v>
      </c>
      <c r="C53" s="91">
        <v>519.19203747072663</v>
      </c>
      <c r="D53" s="5">
        <v>2</v>
      </c>
    </row>
    <row r="54" spans="1:4" x14ac:dyDescent="0.2">
      <c r="A54" s="4">
        <v>16</v>
      </c>
      <c r="B54" s="77">
        <v>223.51087320173892</v>
      </c>
      <c r="C54" s="91">
        <v>504.35797925727729</v>
      </c>
      <c r="D54" s="5">
        <v>2</v>
      </c>
    </row>
    <row r="55" spans="1:4" x14ac:dyDescent="0.2">
      <c r="A55" s="4">
        <v>17</v>
      </c>
      <c r="B55" s="77">
        <v>238.34493141518823</v>
      </c>
      <c r="C55" s="91">
        <v>489.52392104382801</v>
      </c>
      <c r="D55" s="5">
        <v>2</v>
      </c>
    </row>
    <row r="56" spans="1:4" x14ac:dyDescent="0.2">
      <c r="A56" s="4">
        <v>18</v>
      </c>
      <c r="B56" s="77">
        <v>253.17898962863754</v>
      </c>
      <c r="C56" s="91">
        <v>474.68986283037873</v>
      </c>
      <c r="D56" s="5">
        <v>2</v>
      </c>
    </row>
    <row r="57" spans="1:4" x14ac:dyDescent="0.2">
      <c r="A57" s="4">
        <v>19</v>
      </c>
      <c r="B57" s="77">
        <v>268.01304784208685</v>
      </c>
      <c r="C57" s="91">
        <v>459.85580461692939</v>
      </c>
      <c r="D57" s="5">
        <v>2</v>
      </c>
    </row>
    <row r="58" spans="1:4" x14ac:dyDescent="0.2">
      <c r="A58" s="4">
        <v>20</v>
      </c>
      <c r="B58" s="77">
        <v>282.84710605553619</v>
      </c>
      <c r="C58" s="91">
        <v>445.02174640348005</v>
      </c>
      <c r="D58" s="5">
        <v>2</v>
      </c>
    </row>
    <row r="59" spans="1:4" x14ac:dyDescent="0.2">
      <c r="A59" s="4">
        <v>21</v>
      </c>
      <c r="B59" s="77">
        <v>297.68116426898553</v>
      </c>
      <c r="C59" s="91">
        <v>430.18768819003071</v>
      </c>
      <c r="D59" s="5">
        <v>2</v>
      </c>
    </row>
    <row r="60" spans="1:4" x14ac:dyDescent="0.2">
      <c r="A60" s="4">
        <v>22</v>
      </c>
      <c r="B60" s="77">
        <v>312.51522248243487</v>
      </c>
      <c r="C60" s="91">
        <v>415.35362997658137</v>
      </c>
      <c r="D60" s="5">
        <v>2</v>
      </c>
    </row>
    <row r="61" spans="1:4" x14ac:dyDescent="0.2">
      <c r="A61" s="4">
        <v>23</v>
      </c>
      <c r="B61" s="77">
        <v>327.3492806958842</v>
      </c>
      <c r="C61" s="91">
        <v>400.51957176313203</v>
      </c>
      <c r="D61" s="5">
        <v>2</v>
      </c>
    </row>
    <row r="62" spans="1:4" x14ac:dyDescent="0.2">
      <c r="A62" s="4">
        <v>24</v>
      </c>
      <c r="B62" s="77">
        <v>342.18333890933354</v>
      </c>
      <c r="C62" s="91">
        <v>385.6855135496827</v>
      </c>
      <c r="D62" s="5">
        <v>2</v>
      </c>
    </row>
    <row r="63" spans="1:4" x14ac:dyDescent="0.2">
      <c r="A63" s="4">
        <v>25</v>
      </c>
      <c r="B63" s="77">
        <v>357.01739712278288</v>
      </c>
      <c r="C63" s="91">
        <v>370.85145533623336</v>
      </c>
      <c r="D63" s="5">
        <v>2</v>
      </c>
    </row>
    <row r="64" spans="1:4" x14ac:dyDescent="0.2">
      <c r="A64" s="4">
        <v>26</v>
      </c>
      <c r="B64" s="77">
        <v>371.85145533623222</v>
      </c>
      <c r="C64" s="91">
        <v>356.01739712278402</v>
      </c>
      <c r="D64" s="5">
        <v>2</v>
      </c>
    </row>
    <row r="65" spans="1:12" x14ac:dyDescent="0.2">
      <c r="A65" s="4">
        <v>27</v>
      </c>
      <c r="B65" s="77">
        <v>386.68551354968156</v>
      </c>
      <c r="C65" s="91">
        <v>341.18333890933468</v>
      </c>
      <c r="D65" s="5">
        <v>2</v>
      </c>
    </row>
    <row r="66" spans="1:12" x14ac:dyDescent="0.2">
      <c r="A66" s="4">
        <v>28</v>
      </c>
      <c r="B66" s="77">
        <v>401.5195717631309</v>
      </c>
      <c r="C66" s="91">
        <v>326.34928069588534</v>
      </c>
      <c r="D66" s="5">
        <v>2</v>
      </c>
    </row>
    <row r="67" spans="1:12" x14ac:dyDescent="0.2">
      <c r="A67" s="4">
        <v>29</v>
      </c>
      <c r="B67" s="77">
        <v>416.35362997658024</v>
      </c>
      <c r="C67" s="91">
        <v>311.515222482436</v>
      </c>
      <c r="D67" s="5">
        <v>2</v>
      </c>
      <c r="F67" s="115"/>
      <c r="G67" s="115"/>
      <c r="H67" s="115"/>
      <c r="I67" s="115"/>
      <c r="J67" s="115"/>
      <c r="K67" s="115"/>
      <c r="L67" s="115"/>
    </row>
    <row r="68" spans="1:12" x14ac:dyDescent="0.2">
      <c r="A68" s="4">
        <v>30</v>
      </c>
      <c r="B68" s="77">
        <v>431.18768819002958</v>
      </c>
      <c r="C68" s="91">
        <v>296.68116426898666</v>
      </c>
      <c r="D68" s="5">
        <v>2</v>
      </c>
      <c r="F68" s="115"/>
      <c r="G68" s="115"/>
      <c r="H68" s="115"/>
      <c r="I68" s="115"/>
      <c r="J68" s="115"/>
      <c r="K68" s="115"/>
      <c r="L68" s="115"/>
    </row>
    <row r="69" spans="1:12" x14ac:dyDescent="0.2">
      <c r="A69" s="4">
        <v>31</v>
      </c>
      <c r="B69" s="77">
        <v>446.02174640347891</v>
      </c>
      <c r="C69" s="91">
        <v>281.84710605553732</v>
      </c>
      <c r="D69" s="5">
        <v>2</v>
      </c>
      <c r="F69" s="115"/>
      <c r="G69" s="115"/>
      <c r="H69" s="115"/>
      <c r="I69" s="115"/>
      <c r="J69" s="115"/>
      <c r="K69" s="115"/>
      <c r="L69" s="115"/>
    </row>
    <row r="70" spans="1:12" x14ac:dyDescent="0.2">
      <c r="A70" s="4">
        <v>32</v>
      </c>
      <c r="B70" s="77">
        <v>460.85580461692825</v>
      </c>
      <c r="C70" s="91">
        <v>267.01304784208799</v>
      </c>
      <c r="D70" s="5">
        <v>2</v>
      </c>
      <c r="F70" s="115"/>
      <c r="G70" s="115"/>
      <c r="H70" s="115"/>
      <c r="I70" s="115"/>
      <c r="J70" s="115"/>
      <c r="K70" s="115"/>
      <c r="L70" s="115"/>
    </row>
    <row r="71" spans="1:12" x14ac:dyDescent="0.2">
      <c r="A71" s="4">
        <v>33</v>
      </c>
      <c r="B71" s="77">
        <v>475.68986283037759</v>
      </c>
      <c r="C71" s="91">
        <v>252.17898962863865</v>
      </c>
      <c r="D71" s="5">
        <v>2</v>
      </c>
      <c r="F71" s="115"/>
      <c r="G71" s="115"/>
      <c r="H71" s="115"/>
      <c r="I71" s="115"/>
      <c r="J71" s="115"/>
      <c r="K71" s="115"/>
      <c r="L71" s="115"/>
    </row>
    <row r="72" spans="1:12" x14ac:dyDescent="0.2">
      <c r="A72" s="4">
        <v>34</v>
      </c>
      <c r="B72" s="77">
        <v>490.52392104382693</v>
      </c>
      <c r="C72" s="91">
        <v>237.34493141518931</v>
      </c>
      <c r="D72" s="5">
        <v>2</v>
      </c>
      <c r="F72" s="115"/>
      <c r="G72" s="115"/>
      <c r="H72" s="115"/>
      <c r="I72" s="115"/>
      <c r="J72" s="115"/>
      <c r="K72" s="115"/>
      <c r="L72" s="115"/>
    </row>
    <row r="73" spans="1:12" x14ac:dyDescent="0.2">
      <c r="A73" s="4">
        <v>35</v>
      </c>
      <c r="B73" s="92">
        <v>505.35797925727627</v>
      </c>
      <c r="C73" s="91">
        <v>222.51087320173997</v>
      </c>
      <c r="D73" s="5">
        <v>2</v>
      </c>
      <c r="F73" s="115"/>
      <c r="G73" s="115"/>
      <c r="H73" s="115"/>
      <c r="I73" s="115"/>
      <c r="J73" s="115"/>
      <c r="K73" s="115"/>
      <c r="L73" s="115"/>
    </row>
    <row r="74" spans="1:12" x14ac:dyDescent="0.2">
      <c r="A74" s="4">
        <v>36</v>
      </c>
      <c r="B74" s="77">
        <v>520.19203747072561</v>
      </c>
      <c r="C74" s="91">
        <v>207.67681498829063</v>
      </c>
      <c r="D74" s="5">
        <v>2</v>
      </c>
      <c r="F74" s="115"/>
      <c r="G74" s="115"/>
      <c r="H74" s="115"/>
      <c r="I74" s="115"/>
      <c r="J74" s="115"/>
      <c r="K74" s="115"/>
      <c r="L74" s="115"/>
    </row>
    <row r="75" spans="1:12" x14ac:dyDescent="0.2">
      <c r="A75" s="4">
        <v>37</v>
      </c>
      <c r="B75" s="77">
        <v>535.02609568417495</v>
      </c>
      <c r="C75" s="91">
        <v>192.84275677484129</v>
      </c>
      <c r="D75" s="5">
        <v>2</v>
      </c>
      <c r="F75" s="115"/>
      <c r="G75" s="115"/>
      <c r="H75" s="115"/>
      <c r="I75" s="115"/>
      <c r="J75" s="115"/>
      <c r="K75" s="115"/>
      <c r="L75" s="115"/>
    </row>
    <row r="76" spans="1:12" x14ac:dyDescent="0.2">
      <c r="A76" s="4">
        <v>38</v>
      </c>
      <c r="B76" s="77">
        <v>549.86015389762429</v>
      </c>
      <c r="C76" s="91">
        <v>178.00869856139195</v>
      </c>
      <c r="D76" s="5">
        <v>2</v>
      </c>
      <c r="F76" s="115"/>
      <c r="G76" s="115"/>
      <c r="H76" s="115"/>
      <c r="I76" s="115"/>
      <c r="J76" s="115"/>
      <c r="K76" s="115"/>
      <c r="L76" s="115"/>
    </row>
    <row r="77" spans="1:12" x14ac:dyDescent="0.2">
      <c r="A77" s="4">
        <v>39</v>
      </c>
      <c r="B77" s="77">
        <v>564.69421211107363</v>
      </c>
      <c r="C77" s="91">
        <v>163.17464034794261</v>
      </c>
      <c r="D77" s="5">
        <v>2</v>
      </c>
      <c r="F77" s="115"/>
      <c r="G77" s="115"/>
      <c r="H77" s="115"/>
      <c r="I77" s="115"/>
      <c r="J77" s="115"/>
      <c r="K77" s="115"/>
      <c r="L77" s="115"/>
    </row>
    <row r="78" spans="1:12" x14ac:dyDescent="0.2">
      <c r="A78" s="4">
        <v>40</v>
      </c>
      <c r="B78" s="77">
        <v>579.52827032452296</v>
      </c>
      <c r="C78" s="91">
        <v>148.34058213449327</v>
      </c>
      <c r="D78" s="5">
        <v>2</v>
      </c>
    </row>
    <row r="79" spans="1:12" x14ac:dyDescent="0.2">
      <c r="A79" s="4">
        <v>41</v>
      </c>
      <c r="B79" s="77">
        <v>594.3623285379723</v>
      </c>
      <c r="C79" s="91">
        <v>133.50652392104394</v>
      </c>
      <c r="D79" s="5">
        <v>2</v>
      </c>
    </row>
    <row r="80" spans="1:12" x14ac:dyDescent="0.2">
      <c r="A80" s="4">
        <v>42</v>
      </c>
      <c r="B80" s="77">
        <v>609.19638675142164</v>
      </c>
      <c r="C80" s="91">
        <v>118.6724657075946</v>
      </c>
      <c r="D80" s="5">
        <v>2</v>
      </c>
    </row>
    <row r="81" spans="1:4" x14ac:dyDescent="0.2">
      <c r="A81" s="4">
        <v>43</v>
      </c>
      <c r="B81" s="77">
        <v>624.03044496487098</v>
      </c>
      <c r="C81" s="91">
        <v>103.83840749414526</v>
      </c>
      <c r="D81" s="5">
        <v>2</v>
      </c>
    </row>
    <row r="82" spans="1:4" x14ac:dyDescent="0.2">
      <c r="A82" s="4">
        <v>44</v>
      </c>
      <c r="B82" s="77">
        <v>638.86450317832032</v>
      </c>
      <c r="C82" s="91">
        <v>89.004349280695919</v>
      </c>
      <c r="D82" s="5">
        <v>2</v>
      </c>
    </row>
    <row r="83" spans="1:4" x14ac:dyDescent="0.2">
      <c r="A83" s="4">
        <v>45</v>
      </c>
      <c r="B83" s="77">
        <v>653.69856139176966</v>
      </c>
      <c r="C83" s="91">
        <v>74.17029106724658</v>
      </c>
      <c r="D83" s="5">
        <v>2</v>
      </c>
    </row>
    <row r="84" spans="1:4" x14ac:dyDescent="0.2">
      <c r="A84" s="4">
        <v>46</v>
      </c>
      <c r="B84" s="77">
        <v>668.532619605219</v>
      </c>
      <c r="C84" s="91">
        <v>59.336232853797242</v>
      </c>
      <c r="D84" s="5">
        <v>2</v>
      </c>
    </row>
    <row r="85" spans="1:4" x14ac:dyDescent="0.2">
      <c r="A85" s="4">
        <v>47</v>
      </c>
      <c r="B85" s="77">
        <v>683.36667781866834</v>
      </c>
      <c r="C85" s="91">
        <v>44.502174640347903</v>
      </c>
      <c r="D85" s="5">
        <v>2</v>
      </c>
    </row>
    <row r="86" spans="1:4" x14ac:dyDescent="0.2">
      <c r="A86" s="4">
        <v>48</v>
      </c>
      <c r="B86" s="77">
        <v>698.20073603211767</v>
      </c>
      <c r="C86" s="91">
        <v>29.668116426898564</v>
      </c>
      <c r="D86" s="5">
        <v>2</v>
      </c>
    </row>
    <row r="87" spans="1:4" x14ac:dyDescent="0.2">
      <c r="A87" s="4">
        <v>49</v>
      </c>
      <c r="B87" s="77">
        <v>713.03479424556701</v>
      </c>
      <c r="C87" s="91">
        <v>14.834058213449225</v>
      </c>
      <c r="D87" s="5">
        <v>2</v>
      </c>
    </row>
    <row r="88" spans="1:4" x14ac:dyDescent="0.2">
      <c r="A88" s="4">
        <v>50</v>
      </c>
      <c r="B88" s="77">
        <v>727.86885245901635</v>
      </c>
      <c r="C88" s="91">
        <v>1.1368683772161603E-13</v>
      </c>
      <c r="D88" s="5">
        <v>0</v>
      </c>
    </row>
    <row r="89" spans="1:4" x14ac:dyDescent="0.2">
      <c r="A89" s="4">
        <v>51</v>
      </c>
      <c r="B89" s="77">
        <v>742.70291067246569</v>
      </c>
      <c r="C89" s="91">
        <v>14.834058213449453</v>
      </c>
      <c r="D89" s="5">
        <v>2</v>
      </c>
    </row>
    <row r="90" spans="1:4" x14ac:dyDescent="0.2">
      <c r="A90" s="4">
        <v>52</v>
      </c>
      <c r="B90" s="77">
        <v>757.53696888591503</v>
      </c>
      <c r="C90" s="91">
        <v>29.668116426898791</v>
      </c>
      <c r="D90" s="5">
        <v>2</v>
      </c>
    </row>
    <row r="91" spans="1:4" x14ac:dyDescent="0.2">
      <c r="A91" s="4">
        <v>53</v>
      </c>
      <c r="B91" s="77">
        <v>772.37102709936437</v>
      </c>
      <c r="C91" s="91">
        <v>44.50217464034813</v>
      </c>
      <c r="D91" s="5">
        <v>2</v>
      </c>
    </row>
    <row r="92" spans="1:4" x14ac:dyDescent="0.2">
      <c r="A92" s="4">
        <v>54</v>
      </c>
      <c r="B92" s="77">
        <v>787.20508531281371</v>
      </c>
      <c r="C92" s="91">
        <v>59.336232853797469</v>
      </c>
      <c r="D92" s="5">
        <v>2</v>
      </c>
    </row>
    <row r="93" spans="1:4" x14ac:dyDescent="0.2">
      <c r="A93" s="4">
        <v>55</v>
      </c>
      <c r="B93" s="77">
        <v>802.03914352626305</v>
      </c>
      <c r="C93" s="91">
        <v>74.170291067246808</v>
      </c>
      <c r="D93" s="5">
        <v>2</v>
      </c>
    </row>
    <row r="94" spans="1:4" x14ac:dyDescent="0.2">
      <c r="A94" s="4">
        <v>56</v>
      </c>
      <c r="B94" s="77">
        <v>816.87320173971239</v>
      </c>
      <c r="C94" s="91">
        <v>89.004349280696147</v>
      </c>
      <c r="D94" s="5">
        <v>2</v>
      </c>
    </row>
    <row r="95" spans="1:4" x14ac:dyDescent="0.2">
      <c r="A95" s="4">
        <v>57</v>
      </c>
      <c r="B95" s="77">
        <v>831.70725995316172</v>
      </c>
      <c r="C95" s="91">
        <v>103.83840749414549</v>
      </c>
      <c r="D95" s="5">
        <v>2</v>
      </c>
    </row>
    <row r="96" spans="1:4" x14ac:dyDescent="0.2">
      <c r="A96" s="4">
        <v>58</v>
      </c>
      <c r="B96" s="77">
        <v>846.54131816661106</v>
      </c>
      <c r="C96" s="91">
        <v>118.67246570759482</v>
      </c>
      <c r="D96" s="5">
        <v>2</v>
      </c>
    </row>
    <row r="97" spans="1:4" x14ac:dyDescent="0.2">
      <c r="A97" s="4">
        <v>59</v>
      </c>
      <c r="B97" s="77">
        <v>861.3753763800604</v>
      </c>
      <c r="C97" s="91">
        <v>133.50652392104416</v>
      </c>
      <c r="D97" s="5">
        <v>2</v>
      </c>
    </row>
    <row r="98" spans="1:4" x14ac:dyDescent="0.2">
      <c r="A98" s="4">
        <v>60</v>
      </c>
      <c r="B98" s="77">
        <v>876.20943459350974</v>
      </c>
      <c r="C98" s="91">
        <v>148.3405821344935</v>
      </c>
      <c r="D98" s="5">
        <v>2</v>
      </c>
    </row>
    <row r="99" spans="1:4" x14ac:dyDescent="0.2">
      <c r="A99" s="4">
        <v>61</v>
      </c>
      <c r="B99" s="77">
        <v>891.04349280695908</v>
      </c>
      <c r="C99" s="91">
        <v>163.17464034794284</v>
      </c>
      <c r="D99" s="5">
        <v>2</v>
      </c>
    </row>
    <row r="100" spans="1:4" x14ac:dyDescent="0.2">
      <c r="A100" s="4">
        <v>62</v>
      </c>
      <c r="B100" s="77">
        <v>905.87755102040842</v>
      </c>
      <c r="C100" s="91">
        <v>178.00869856139218</v>
      </c>
      <c r="D100" s="5">
        <v>2</v>
      </c>
    </row>
    <row r="101" spans="1:4" x14ac:dyDescent="0.2">
      <c r="A101" s="4">
        <v>63</v>
      </c>
      <c r="B101" s="77">
        <v>920.71160923385776</v>
      </c>
      <c r="C101" s="91">
        <v>192.84275677484152</v>
      </c>
      <c r="D101" s="5">
        <v>2</v>
      </c>
    </row>
    <row r="102" spans="1:4" x14ac:dyDescent="0.2">
      <c r="A102" s="4">
        <v>64</v>
      </c>
      <c r="B102" s="77">
        <v>935.5456674473071</v>
      </c>
      <c r="C102" s="91">
        <v>207.67681498829086</v>
      </c>
      <c r="D102" s="5">
        <v>2</v>
      </c>
    </row>
    <row r="103" spans="1:4" x14ac:dyDescent="0.2">
      <c r="A103" s="4">
        <v>65</v>
      </c>
      <c r="B103" s="77">
        <v>950.37972566075643</v>
      </c>
      <c r="C103" s="91">
        <v>222.5108732017402</v>
      </c>
      <c r="D103" s="5">
        <v>2</v>
      </c>
    </row>
    <row r="104" spans="1:4" x14ac:dyDescent="0.2">
      <c r="A104" s="4">
        <v>66</v>
      </c>
      <c r="B104" s="77">
        <v>965.21378387420577</v>
      </c>
      <c r="C104" s="91">
        <v>237.34493141518954</v>
      </c>
      <c r="D104" s="93">
        <v>1.3</v>
      </c>
    </row>
    <row r="105" spans="1:4" x14ac:dyDescent="0.2">
      <c r="A105" s="4">
        <v>67</v>
      </c>
      <c r="B105" s="77">
        <v>980.04784208765511</v>
      </c>
      <c r="C105" s="91">
        <v>252.17898962863887</v>
      </c>
      <c r="D105" s="5">
        <v>1.3</v>
      </c>
    </row>
    <row r="106" spans="1:4" x14ac:dyDescent="0.2">
      <c r="A106" s="4">
        <v>68</v>
      </c>
      <c r="B106" s="77">
        <v>994.88190030110445</v>
      </c>
      <c r="C106" s="91">
        <v>267.01304784208821</v>
      </c>
      <c r="D106" s="5">
        <v>1.3</v>
      </c>
    </row>
    <row r="107" spans="1:4" x14ac:dyDescent="0.2">
      <c r="A107" s="4">
        <v>69</v>
      </c>
      <c r="B107" s="77">
        <v>1009.7159585145538</v>
      </c>
      <c r="C107" s="91">
        <v>281.84710605553755</v>
      </c>
      <c r="D107" s="5">
        <v>1.3</v>
      </c>
    </row>
    <row r="108" spans="1:4" x14ac:dyDescent="0.2">
      <c r="A108" s="4">
        <v>70</v>
      </c>
      <c r="B108" s="77">
        <v>1024.5500167280031</v>
      </c>
      <c r="C108" s="91">
        <v>296.68116426898689</v>
      </c>
      <c r="D108" s="5">
        <v>1.3</v>
      </c>
    </row>
    <row r="109" spans="1:4" x14ac:dyDescent="0.2">
      <c r="A109" s="4">
        <v>71</v>
      </c>
      <c r="B109" s="77">
        <v>1039.3840749414501</v>
      </c>
      <c r="C109" s="91">
        <v>311.515222482436</v>
      </c>
      <c r="D109" s="5">
        <v>1.3</v>
      </c>
    </row>
    <row r="110" spans="1:4" x14ac:dyDescent="0.2">
      <c r="A110" s="4">
        <v>72</v>
      </c>
      <c r="B110" s="77">
        <v>1054.2181331549</v>
      </c>
      <c r="C110" s="91">
        <v>326.34928069588602</v>
      </c>
      <c r="D110" s="5">
        <v>1.3</v>
      </c>
    </row>
    <row r="111" spans="1:4" x14ac:dyDescent="0.2">
      <c r="A111" s="4">
        <v>73</v>
      </c>
      <c r="B111" s="77">
        <v>1069.0521913683499</v>
      </c>
      <c r="C111" s="91">
        <v>341.18333890933502</v>
      </c>
      <c r="D111" s="5">
        <v>1</v>
      </c>
    </row>
    <row r="112" spans="1:4" x14ac:dyDescent="0.2">
      <c r="A112" s="4">
        <v>74</v>
      </c>
      <c r="B112" s="77">
        <v>1083.8862495818</v>
      </c>
      <c r="C112" s="91">
        <v>356.01739712278402</v>
      </c>
      <c r="D112" s="5">
        <v>1</v>
      </c>
    </row>
    <row r="113" spans="1:4" x14ac:dyDescent="0.2">
      <c r="A113" s="4">
        <v>75</v>
      </c>
      <c r="B113" s="77">
        <v>1098.7203077952499</v>
      </c>
      <c r="C113" s="91">
        <v>370.85145533623398</v>
      </c>
      <c r="D113" s="5">
        <v>1</v>
      </c>
    </row>
    <row r="114" spans="1:4" x14ac:dyDescent="0.2">
      <c r="A114" s="4">
        <v>76</v>
      </c>
      <c r="B114" s="77">
        <v>1113.5543660087001</v>
      </c>
      <c r="C114" s="91">
        <v>385.68551354968298</v>
      </c>
      <c r="D114" s="5">
        <v>1</v>
      </c>
    </row>
    <row r="115" spans="1:4" x14ac:dyDescent="0.2">
      <c r="A115" s="4">
        <v>77</v>
      </c>
      <c r="B115" s="77">
        <v>1128.38842422215</v>
      </c>
      <c r="C115" s="91">
        <v>400.519571763133</v>
      </c>
      <c r="D115" s="5">
        <v>1</v>
      </c>
    </row>
    <row r="116" spans="1:4" x14ac:dyDescent="0.2">
      <c r="A116" s="4">
        <v>78</v>
      </c>
      <c r="B116" s="77">
        <v>1143.2224824356001</v>
      </c>
      <c r="C116" s="91">
        <v>415.353629976582</v>
      </c>
      <c r="D116" s="5">
        <v>1</v>
      </c>
    </row>
    <row r="117" spans="1:4" x14ac:dyDescent="0.2">
      <c r="A117" s="4">
        <v>79</v>
      </c>
      <c r="B117" s="77">
        <v>1158.05654064905</v>
      </c>
      <c r="C117" s="91">
        <v>430.187688190031</v>
      </c>
      <c r="D117" s="5">
        <v>1</v>
      </c>
    </row>
    <row r="118" spans="1:4" x14ac:dyDescent="0.2">
      <c r="A118" s="4">
        <v>80</v>
      </c>
      <c r="B118" s="77">
        <v>1172.8905988624999</v>
      </c>
      <c r="C118" s="91">
        <v>445.02174640348102</v>
      </c>
      <c r="D118" s="5">
        <v>1</v>
      </c>
    </row>
    <row r="119" spans="1:4" x14ac:dyDescent="0.2">
      <c r="A119" s="4">
        <v>81</v>
      </c>
      <c r="B119" s="77">
        <v>1187.7246570759501</v>
      </c>
      <c r="C119" s="91">
        <v>459.85580461693002</v>
      </c>
      <c r="D119" s="5">
        <v>1</v>
      </c>
    </row>
    <row r="120" spans="1:4" x14ac:dyDescent="0.2">
      <c r="A120" s="4">
        <v>82</v>
      </c>
      <c r="B120" s="77">
        <v>1202.55871528939</v>
      </c>
      <c r="C120" s="91">
        <v>474.68986283037901</v>
      </c>
      <c r="D120" s="5">
        <v>1</v>
      </c>
    </row>
    <row r="121" spans="1:4" x14ac:dyDescent="0.2">
      <c r="A121" s="4">
        <v>83</v>
      </c>
      <c r="B121" s="77">
        <v>1217.3927735028401</v>
      </c>
      <c r="C121" s="91">
        <v>489.52392104382898</v>
      </c>
      <c r="D121" s="5">
        <v>1</v>
      </c>
    </row>
    <row r="122" spans="1:4" x14ac:dyDescent="0.2">
      <c r="A122" s="4">
        <v>84</v>
      </c>
      <c r="B122" s="77">
        <v>1232.22683171629</v>
      </c>
      <c r="C122" s="91">
        <v>504.35797925727798</v>
      </c>
      <c r="D122" s="5">
        <v>1</v>
      </c>
    </row>
    <row r="123" spans="1:4" x14ac:dyDescent="0.2">
      <c r="A123" s="4">
        <v>85</v>
      </c>
      <c r="B123" s="77">
        <v>1247.0608899297399</v>
      </c>
      <c r="C123" s="91">
        <v>519.19203747072697</v>
      </c>
      <c r="D123" s="5">
        <v>1</v>
      </c>
    </row>
    <row r="124" spans="1:4" x14ac:dyDescent="0.2">
      <c r="A124" s="4">
        <v>86</v>
      </c>
      <c r="B124" s="77">
        <v>1261.89494814319</v>
      </c>
      <c r="C124" s="91">
        <v>534.02609568417699</v>
      </c>
      <c r="D124" s="5">
        <v>1</v>
      </c>
    </row>
    <row r="125" spans="1:4" x14ac:dyDescent="0.2">
      <c r="A125" s="4">
        <v>87</v>
      </c>
      <c r="B125" s="77">
        <v>1276.72900635664</v>
      </c>
      <c r="C125" s="91">
        <v>548.86015389762599</v>
      </c>
      <c r="D125" s="5">
        <v>1</v>
      </c>
    </row>
    <row r="126" spans="1:4" x14ac:dyDescent="0.2">
      <c r="A126" s="4">
        <v>88</v>
      </c>
      <c r="B126" s="77">
        <v>1291.5630645700901</v>
      </c>
      <c r="C126" s="91">
        <v>563.69421211107499</v>
      </c>
      <c r="D126" s="5">
        <v>1</v>
      </c>
    </row>
    <row r="127" spans="1:4" x14ac:dyDescent="0.2">
      <c r="A127" s="4">
        <v>89</v>
      </c>
      <c r="B127" s="77">
        <v>1306.39712278354</v>
      </c>
      <c r="C127" s="91">
        <v>578.52827032452501</v>
      </c>
      <c r="D127" s="5">
        <v>1</v>
      </c>
    </row>
    <row r="128" spans="1:4" x14ac:dyDescent="0.2">
      <c r="A128" s="4">
        <v>90</v>
      </c>
      <c r="B128" s="77">
        <v>1321.2311809969899</v>
      </c>
      <c r="C128" s="91">
        <v>593.36232853797401</v>
      </c>
      <c r="D128" s="5">
        <v>1</v>
      </c>
    </row>
    <row r="129" spans="1:4" x14ac:dyDescent="0.2">
      <c r="A129" s="4">
        <v>91</v>
      </c>
      <c r="B129" s="77">
        <v>1336.06523921044</v>
      </c>
      <c r="C129" s="91">
        <v>608.19638675142301</v>
      </c>
      <c r="D129" s="5">
        <v>1</v>
      </c>
    </row>
    <row r="130" spans="1:4" x14ac:dyDescent="0.2">
      <c r="A130" s="4">
        <v>92</v>
      </c>
      <c r="B130" s="77">
        <v>1350.8992974238899</v>
      </c>
      <c r="C130" s="91">
        <v>623.03044496487303</v>
      </c>
      <c r="D130" s="5">
        <v>1</v>
      </c>
    </row>
    <row r="131" spans="1:4" x14ac:dyDescent="0.2">
      <c r="A131" s="4">
        <v>93</v>
      </c>
      <c r="B131" s="77">
        <v>1365.7333556373401</v>
      </c>
      <c r="C131" s="91">
        <v>637.86450317832202</v>
      </c>
      <c r="D131" s="5">
        <v>1</v>
      </c>
    </row>
    <row r="132" spans="1:4" x14ac:dyDescent="0.2">
      <c r="A132" s="4">
        <v>94</v>
      </c>
      <c r="B132" s="77">
        <v>1380.56741385079</v>
      </c>
      <c r="C132" s="91">
        <v>652.69856139177102</v>
      </c>
      <c r="D132" s="5">
        <v>1</v>
      </c>
    </row>
    <row r="133" spans="1:4" x14ac:dyDescent="0.2">
      <c r="A133" s="4">
        <v>95</v>
      </c>
      <c r="B133" s="77">
        <v>1395.4014720642399</v>
      </c>
      <c r="C133" s="91">
        <v>667.53261960522104</v>
      </c>
      <c r="D133" s="5">
        <v>1</v>
      </c>
    </row>
    <row r="134" spans="1:4" x14ac:dyDescent="0.2">
      <c r="A134" s="4">
        <v>96</v>
      </c>
      <c r="B134" s="77">
        <v>1410.23553027769</v>
      </c>
      <c r="C134" s="91">
        <v>682.36667781867004</v>
      </c>
      <c r="D134" s="5">
        <v>1</v>
      </c>
    </row>
    <row r="135" spans="1:4" x14ac:dyDescent="0.2">
      <c r="A135" s="4">
        <v>97</v>
      </c>
      <c r="B135" s="77">
        <v>1425.0695884911299</v>
      </c>
      <c r="C135" s="91">
        <v>697.20073603211904</v>
      </c>
      <c r="D135" s="5">
        <v>1</v>
      </c>
    </row>
    <row r="136" spans="1:4" x14ac:dyDescent="0.2">
      <c r="A136" s="4">
        <v>98</v>
      </c>
      <c r="B136" s="77">
        <v>1439.9036467045801</v>
      </c>
      <c r="C136" s="91">
        <v>712.03479424556804</v>
      </c>
      <c r="D136" s="5">
        <v>1</v>
      </c>
    </row>
    <row r="137" spans="1:4" x14ac:dyDescent="0.2">
      <c r="A137" s="4">
        <v>99</v>
      </c>
      <c r="B137" s="77">
        <v>1454.73770491803</v>
      </c>
      <c r="C137" s="91">
        <v>726.86885245901703</v>
      </c>
      <c r="D137" s="5">
        <v>1</v>
      </c>
    </row>
    <row r="138" spans="1:4" ht="13.5" thickBot="1" x14ac:dyDescent="0.25">
      <c r="A138" s="31">
        <v>100</v>
      </c>
      <c r="B138" s="78">
        <v>1469.5717631314801</v>
      </c>
      <c r="C138" s="94">
        <v>741.70291067246797</v>
      </c>
      <c r="D138" s="7">
        <v>1</v>
      </c>
    </row>
  </sheetData>
  <mergeCells count="3">
    <mergeCell ref="G29:J34"/>
    <mergeCell ref="A5:D5"/>
    <mergeCell ref="E5:J5"/>
  </mergeCells>
  <phoneticPr fontId="2" type="noConversion"/>
  <conditionalFormatting sqref="H7:I27">
    <cfRule type="expression" dxfId="3" priority="1" stopIfTrue="1">
      <formula>$J$7=$I7</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73" r:id="rId4" name="List Box 25">
              <controlPr defaultSize="0" autoLine="0" autoPict="0">
                <anchor moveWithCells="1">
                  <from>
                    <xdr:col>4</xdr:col>
                    <xdr:colOff>57150</xdr:colOff>
                    <xdr:row>8</xdr:row>
                    <xdr:rowOff>0</xdr:rowOff>
                  </from>
                  <to>
                    <xdr:col>5</xdr:col>
                    <xdr:colOff>161925</xdr:colOff>
                    <xdr:row>24</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dimension ref="A1:AC115"/>
  <sheetViews>
    <sheetView workbookViewId="0">
      <selection activeCell="L5" sqref="L5"/>
    </sheetView>
  </sheetViews>
  <sheetFormatPr defaultRowHeight="12.75" x14ac:dyDescent="0.2"/>
  <cols>
    <col min="1" max="1" width="5.85546875" customWidth="1"/>
    <col min="2" max="2" width="7.140625" customWidth="1"/>
    <col min="3" max="3" width="7.28515625" customWidth="1"/>
    <col min="4" max="4" width="8" customWidth="1"/>
    <col min="5" max="5" width="7.28515625" customWidth="1"/>
    <col min="6" max="6" width="11" customWidth="1"/>
    <col min="7" max="7" width="12.5703125" customWidth="1"/>
    <col min="8" max="8" width="12.140625" customWidth="1"/>
    <col min="9" max="9" width="13.5703125" bestFit="1" customWidth="1"/>
    <col min="10" max="10" width="10.85546875" customWidth="1"/>
    <col min="12" max="12" width="11" bestFit="1" customWidth="1"/>
    <col min="13" max="13" width="9.28515625" customWidth="1"/>
  </cols>
  <sheetData>
    <row r="1" spans="1:29" ht="18.75" x14ac:dyDescent="0.3">
      <c r="A1" s="3" t="s">
        <v>23</v>
      </c>
      <c r="B1" s="1"/>
      <c r="C1" s="1"/>
      <c r="D1" s="1"/>
      <c r="E1" s="1"/>
      <c r="F1" s="1"/>
      <c r="G1" s="1"/>
      <c r="H1" s="1"/>
      <c r="I1" s="1"/>
      <c r="J1" s="1"/>
      <c r="K1" s="1"/>
      <c r="L1" s="1"/>
      <c r="M1" s="1"/>
      <c r="N1" s="1"/>
    </row>
    <row r="2" spans="1:29" x14ac:dyDescent="0.2">
      <c r="A2" s="1" t="s">
        <v>13</v>
      </c>
      <c r="B2" s="1"/>
      <c r="C2" s="1"/>
      <c r="D2" s="1"/>
      <c r="E2" s="1"/>
      <c r="F2" s="1"/>
      <c r="G2" s="1"/>
      <c r="H2" s="1"/>
      <c r="I2" s="1"/>
      <c r="J2" s="1"/>
      <c r="K2" s="1"/>
      <c r="L2" s="1"/>
      <c r="M2" s="1"/>
      <c r="N2" s="1"/>
    </row>
    <row r="3" spans="1:29" ht="16.5" customHeight="1" x14ac:dyDescent="0.2">
      <c r="A3" s="1" t="s">
        <v>27</v>
      </c>
      <c r="B3" s="1"/>
      <c r="C3" s="1"/>
      <c r="D3" s="1"/>
      <c r="E3" s="1"/>
      <c r="F3" s="1"/>
      <c r="G3" s="1"/>
      <c r="H3" s="1"/>
      <c r="I3" s="1"/>
      <c r="J3" s="1"/>
      <c r="K3" s="1"/>
      <c r="L3" s="1"/>
      <c r="M3" s="1"/>
      <c r="N3" s="1"/>
    </row>
    <row r="4" spans="1:29" ht="38.25" x14ac:dyDescent="0.2">
      <c r="A4" s="1"/>
      <c r="B4" s="1"/>
      <c r="C4" s="1"/>
      <c r="D4" s="1"/>
      <c r="E4" s="1"/>
      <c r="F4" s="1"/>
      <c r="G4" s="1" t="s">
        <v>20</v>
      </c>
      <c r="H4" s="1"/>
      <c r="I4" s="10" t="s">
        <v>29</v>
      </c>
      <c r="J4" s="20" t="s">
        <v>19</v>
      </c>
      <c r="K4" s="13" t="s">
        <v>31</v>
      </c>
      <c r="L4" s="21" t="s">
        <v>48</v>
      </c>
      <c r="M4" s="21" t="s">
        <v>26</v>
      </c>
      <c r="N4" s="1"/>
    </row>
    <row r="5" spans="1:29" ht="18" customHeight="1" x14ac:dyDescent="0.2">
      <c r="A5" s="3" t="s">
        <v>28</v>
      </c>
      <c r="B5" s="1"/>
      <c r="C5" s="1"/>
      <c r="D5" s="1"/>
      <c r="E5" s="1"/>
      <c r="F5" s="1"/>
      <c r="G5" s="1" t="s">
        <v>21</v>
      </c>
      <c r="H5" s="9">
        <v>2</v>
      </c>
      <c r="I5" s="9">
        <f>INDEX(G10:G20,N5)</f>
        <v>0.01</v>
      </c>
      <c r="J5" s="9">
        <f>INDEX(sheet5!H27:H86,O5)</f>
        <v>297.68116426898553</v>
      </c>
      <c r="K5" s="22">
        <f ca="1">2*ABS(N7)/(ABS(B7)+I5)</f>
        <v>2.5604791853448859E-16</v>
      </c>
      <c r="L5" s="61">
        <f ca="1">M5*(B7-2*B7*sheet1!E4+2*sheet1!D4*sheet1!E4)/B7^(2*sheet1!E4+1)</f>
        <v>6.9167024224774344E-3</v>
      </c>
      <c r="M5" s="39">
        <f>sheet1!B4/(1+sheet1!C4)^(2*sheet1!E4)</f>
        <v>1E+20</v>
      </c>
      <c r="N5" s="9">
        <v>2</v>
      </c>
      <c r="O5" s="50">
        <v>21</v>
      </c>
    </row>
    <row r="6" spans="1:29" ht="36.75" customHeight="1" x14ac:dyDescent="0.2">
      <c r="A6" s="11" t="s">
        <v>22</v>
      </c>
      <c r="B6" s="11" t="s">
        <v>3</v>
      </c>
      <c r="C6" s="11" t="s">
        <v>4</v>
      </c>
      <c r="D6" s="11" t="s">
        <v>5</v>
      </c>
      <c r="E6" s="12" t="s">
        <v>18</v>
      </c>
      <c r="F6" s="11" t="s">
        <v>17</v>
      </c>
      <c r="G6" s="11" t="s">
        <v>16</v>
      </c>
      <c r="H6" s="12" t="s">
        <v>11</v>
      </c>
      <c r="I6" s="12" t="s">
        <v>9</v>
      </c>
      <c r="J6" s="12" t="s">
        <v>12</v>
      </c>
      <c r="K6" s="11" t="s">
        <v>14</v>
      </c>
      <c r="L6" s="13" t="s">
        <v>24</v>
      </c>
      <c r="M6" s="13" t="s">
        <v>25</v>
      </c>
      <c r="N6" s="13" t="s">
        <v>30</v>
      </c>
    </row>
    <row r="7" spans="1:29" ht="54.75" customHeight="1" x14ac:dyDescent="0.2">
      <c r="A7" s="14">
        <f ca="1">IF(H5=1,0,A7+1)</f>
        <v>9200</v>
      </c>
      <c r="B7" s="15">
        <f ca="1">IF(A7=0,IF(J5&lt;=0,I5,J5),IF(ABS(L7)&lt;=I5,B7,IF((B7-(L7/M7))&lt;0,I5,B7-(L7/M7))))</f>
        <v>727.86885245901635</v>
      </c>
      <c r="C7" s="33">
        <f ca="1">IF((B7+B7*sheet1!C4)&lt;=0,I5,sheet1!B4/(B7+B7*sheet1!C4)^(2*sheet1!E4))</f>
        <v>44283510351277.156</v>
      </c>
      <c r="D7" s="33">
        <f ca="1">C7*(B7-sheet1!D4)</f>
        <v>1.4519183721730214E+16</v>
      </c>
      <c r="E7" s="33">
        <f ca="1">C7*sheet1!D4</f>
        <v>1.7713404140510862E+16</v>
      </c>
      <c r="F7" s="16" t="str">
        <f ca="1">IF(A7=0,"Исходное состояние",IF(ABS(K5)&lt;I5,"Решение найдено","Продолжайте поиск"))</f>
        <v>Решение найдено</v>
      </c>
      <c r="G7" s="17">
        <f ca="1">IF(A7=0,B7,IF(ABS(K5)&lt;I5,G7,B7))</f>
        <v>724.99353335183525</v>
      </c>
      <c r="H7" s="17">
        <f ca="1">IF(A7=0,C7,IF(ABS(K5)&lt;I5,H7,C7))</f>
        <v>44674348220649.625</v>
      </c>
      <c r="I7" s="17">
        <f ca="1">IF(A7=0,D7,IF(ABS(K5)&lt;I5,I7,D7))</f>
        <v>1.4518874278419196E+16</v>
      </c>
      <c r="J7" s="17">
        <f ca="1">IF(A7=0,E7,IF(ABS(K5)&lt;I5,J7,E7))</f>
        <v>1.786973928825985E+16</v>
      </c>
      <c r="K7" s="18">
        <f ca="1">IF(A7=0,0,IF(ABS(K5)&lt;I5,K7,A7))</f>
        <v>6</v>
      </c>
      <c r="L7" s="34">
        <f ca="1">M5*(B7-2*sheet1!E4*B7+2*sheet1!D4*sheet1!E4)/B7^(2*sheet1!E4+1)</f>
        <v>6.9167024224774344E-3</v>
      </c>
      <c r="M7" s="34">
        <f ca="1">(M5*(1-2*sheet1!E4)*B7^(2*sheet1!E4+1)-M5*(1+2*sheet1!E4)*(B7-2*sheet1!E4*B7+2*sheet1!E4*sheet1!D4)*B7^(2*sheet1!E4))/B7^(4*sheet1!E4+2)</f>
        <v>-74224748656.352402</v>
      </c>
      <c r="N7" s="22">
        <f ca="1">L7/M7</f>
        <v>-9.3185932558701628E-14</v>
      </c>
    </row>
    <row r="8" spans="1:29" ht="13.5" thickBot="1" x14ac:dyDescent="0.25"/>
    <row r="9" spans="1:29" ht="26.25" thickBot="1" x14ac:dyDescent="0.25">
      <c r="G9" s="49" t="s">
        <v>15</v>
      </c>
    </row>
    <row r="10" spans="1:29" x14ac:dyDescent="0.2">
      <c r="A10" s="8"/>
      <c r="B10" s="8"/>
      <c r="C10" s="8"/>
      <c r="D10" s="8"/>
      <c r="E10" s="8"/>
      <c r="F10" s="8"/>
      <c r="G10" s="40">
        <v>0.1</v>
      </c>
      <c r="H10" s="8"/>
      <c r="I10" s="8"/>
      <c r="J10" s="8"/>
      <c r="K10" s="8"/>
      <c r="L10" s="8"/>
      <c r="M10" s="8"/>
      <c r="N10" s="8"/>
      <c r="O10" s="8"/>
      <c r="P10" s="8"/>
      <c r="Q10" s="8"/>
      <c r="R10" s="8"/>
      <c r="S10" s="8"/>
      <c r="T10" s="8"/>
      <c r="U10" s="8"/>
      <c r="V10" s="8"/>
      <c r="W10" s="8"/>
      <c r="X10" s="8"/>
      <c r="Y10" s="8"/>
      <c r="Z10" s="8"/>
      <c r="AA10" s="8"/>
      <c r="AB10" s="8"/>
      <c r="AC10" s="8"/>
    </row>
    <row r="11" spans="1:29" x14ac:dyDescent="0.2">
      <c r="A11" s="8"/>
      <c r="B11" s="8"/>
      <c r="C11" s="8"/>
      <c r="D11" s="8"/>
      <c r="E11" s="8"/>
      <c r="F11" s="8"/>
      <c r="G11" s="40">
        <v>0.01</v>
      </c>
      <c r="H11" s="8"/>
      <c r="I11" s="8"/>
      <c r="K11" s="8"/>
      <c r="L11" s="8"/>
      <c r="M11" s="8"/>
      <c r="N11" s="8"/>
      <c r="O11" s="8"/>
      <c r="P11" s="8"/>
      <c r="Q11" s="8"/>
      <c r="R11" s="8"/>
      <c r="S11" s="8"/>
      <c r="T11" s="8"/>
      <c r="U11" s="8"/>
      <c r="V11" s="8"/>
      <c r="W11" s="8"/>
      <c r="X11" s="8"/>
      <c r="Y11" s="8"/>
      <c r="Z11" s="8"/>
      <c r="AA11" s="8"/>
      <c r="AB11" s="8"/>
      <c r="AC11" s="8"/>
    </row>
    <row r="12" spans="1:29" x14ac:dyDescent="0.2">
      <c r="A12" s="8"/>
      <c r="B12" s="8"/>
      <c r="C12" s="8"/>
      <c r="D12" s="8"/>
      <c r="E12" s="8"/>
      <c r="F12" s="8"/>
      <c r="G12" s="40">
        <v>1.0000000000000002E-3</v>
      </c>
      <c r="H12" s="8"/>
      <c r="I12" s="8"/>
      <c r="K12" s="8"/>
      <c r="L12" s="8"/>
      <c r="M12" s="8"/>
      <c r="N12" s="19"/>
      <c r="O12" s="8"/>
      <c r="P12" s="8"/>
      <c r="Q12" s="8"/>
      <c r="R12" s="8"/>
      <c r="S12" s="8"/>
      <c r="T12" s="8"/>
      <c r="U12" s="8"/>
      <c r="V12" s="8"/>
      <c r="W12" s="8"/>
      <c r="X12" s="8"/>
      <c r="Y12" s="8"/>
      <c r="Z12" s="8"/>
      <c r="AA12" s="8"/>
      <c r="AB12" s="8"/>
      <c r="AC12" s="8"/>
    </row>
    <row r="13" spans="1:29" x14ac:dyDescent="0.2">
      <c r="A13" s="8"/>
      <c r="B13" s="8"/>
      <c r="C13" s="8"/>
      <c r="D13" s="8"/>
      <c r="E13" s="8"/>
      <c r="F13" s="8"/>
      <c r="G13" s="40">
        <v>1.0000000000000003E-4</v>
      </c>
      <c r="H13" s="8"/>
      <c r="I13" s="8"/>
      <c r="K13" s="8"/>
      <c r="L13" s="8"/>
      <c r="M13" s="8"/>
      <c r="N13" s="19"/>
      <c r="O13" s="8"/>
      <c r="P13" s="8"/>
      <c r="Q13" s="8"/>
      <c r="R13" s="8"/>
      <c r="S13" s="8"/>
      <c r="T13" s="8"/>
      <c r="U13" s="8"/>
      <c r="V13" s="8"/>
      <c r="W13" s="8"/>
      <c r="X13" s="8"/>
      <c r="Y13" s="8"/>
      <c r="Z13" s="8"/>
      <c r="AA13" s="8"/>
      <c r="AB13" s="8"/>
      <c r="AC13" s="8"/>
    </row>
    <row r="14" spans="1:29" x14ac:dyDescent="0.2">
      <c r="A14" s="8"/>
      <c r="B14" s="8"/>
      <c r="C14" s="8"/>
      <c r="D14" s="8"/>
      <c r="E14" s="8"/>
      <c r="F14" s="8"/>
      <c r="G14" s="40">
        <v>1.0000000000000006E-5</v>
      </c>
      <c r="H14" s="8"/>
      <c r="I14" s="8"/>
      <c r="J14" s="8"/>
      <c r="K14" s="8"/>
      <c r="L14" s="8"/>
      <c r="M14" s="8"/>
      <c r="N14" s="19"/>
      <c r="O14" s="8"/>
      <c r="P14" s="8"/>
      <c r="Q14" s="8"/>
      <c r="R14" s="8"/>
      <c r="S14" s="8"/>
      <c r="T14" s="8"/>
      <c r="U14" s="8"/>
      <c r="V14" s="8"/>
      <c r="W14" s="8"/>
      <c r="X14" s="8"/>
      <c r="Y14" s="8"/>
      <c r="Z14" s="8"/>
      <c r="AA14" s="8"/>
      <c r="AB14" s="8"/>
      <c r="AC14" s="8"/>
    </row>
    <row r="15" spans="1:29" x14ac:dyDescent="0.2">
      <c r="A15" s="8"/>
      <c r="B15" s="8"/>
      <c r="C15" s="8"/>
      <c r="D15" s="8"/>
      <c r="E15" s="8"/>
      <c r="F15" s="8"/>
      <c r="G15" s="40">
        <v>1.0000000000000006E-6</v>
      </c>
      <c r="H15" s="8"/>
      <c r="I15" s="8"/>
      <c r="J15" s="8"/>
      <c r="K15" s="8"/>
      <c r="L15" s="8"/>
      <c r="M15" s="8"/>
      <c r="N15" s="19"/>
      <c r="O15" s="8"/>
      <c r="P15" s="8"/>
      <c r="Q15" s="8"/>
      <c r="R15" s="8"/>
      <c r="S15" s="8"/>
      <c r="T15" s="8"/>
      <c r="U15" s="8"/>
      <c r="V15" s="8"/>
      <c r="W15" s="8"/>
      <c r="X15" s="8"/>
      <c r="Y15" s="8"/>
      <c r="Z15" s="8"/>
      <c r="AA15" s="8"/>
      <c r="AB15" s="8"/>
      <c r="AC15" s="8"/>
    </row>
    <row r="16" spans="1:29" x14ac:dyDescent="0.2">
      <c r="A16" s="8"/>
      <c r="B16" s="8"/>
      <c r="C16" s="8"/>
      <c r="D16" s="8"/>
      <c r="E16" s="8"/>
      <c r="F16" s="8"/>
      <c r="G16" s="40">
        <v>1.0000000000000006E-7</v>
      </c>
      <c r="H16" s="8"/>
      <c r="I16" s="8"/>
      <c r="J16" s="8"/>
      <c r="K16" s="8"/>
      <c r="L16" s="8"/>
      <c r="M16" s="8"/>
      <c r="N16" s="19"/>
      <c r="O16" s="8"/>
      <c r="P16" s="8"/>
      <c r="Q16" s="8"/>
      <c r="R16" s="8"/>
      <c r="S16" s="8"/>
      <c r="T16" s="8"/>
      <c r="U16" s="8"/>
      <c r="V16" s="8"/>
      <c r="W16" s="8"/>
      <c r="X16" s="8"/>
      <c r="Y16" s="8"/>
      <c r="Z16" s="8"/>
      <c r="AA16" s="8"/>
      <c r="AB16" s="8"/>
      <c r="AC16" s="8"/>
    </row>
    <row r="17" spans="1:29" x14ac:dyDescent="0.2">
      <c r="A17" s="8"/>
      <c r="B17" s="8"/>
      <c r="C17" s="8"/>
      <c r="D17" s="8"/>
      <c r="E17" s="8"/>
      <c r="F17" s="8"/>
      <c r="G17" s="40">
        <v>1.0000000000000008E-8</v>
      </c>
      <c r="H17" s="8"/>
      <c r="I17" s="8"/>
      <c r="J17" s="8"/>
      <c r="K17" s="8"/>
      <c r="L17" s="8"/>
      <c r="M17" s="8"/>
      <c r="N17" s="19"/>
      <c r="O17" s="8"/>
      <c r="P17" s="8"/>
      <c r="Q17" s="8"/>
      <c r="R17" s="8"/>
      <c r="S17" s="8"/>
      <c r="T17" s="8"/>
      <c r="U17" s="8"/>
      <c r="V17" s="8"/>
      <c r="W17" s="8"/>
      <c r="X17" s="8"/>
      <c r="Y17" s="8"/>
      <c r="Z17" s="8"/>
      <c r="AA17" s="8"/>
      <c r="AB17" s="8"/>
      <c r="AC17" s="8"/>
    </row>
    <row r="18" spans="1:29" x14ac:dyDescent="0.2">
      <c r="A18" s="8"/>
      <c r="B18" s="8"/>
      <c r="C18" s="8"/>
      <c r="D18" s="8"/>
      <c r="E18" s="8"/>
      <c r="F18" s="8"/>
      <c r="G18" s="40">
        <v>1.0000000000000009E-9</v>
      </c>
      <c r="H18" s="8"/>
      <c r="I18" s="8"/>
      <c r="J18" s="8"/>
      <c r="K18" s="8"/>
      <c r="L18" s="8"/>
      <c r="M18" s="8"/>
      <c r="N18" s="19"/>
      <c r="O18" s="8"/>
      <c r="P18" s="8"/>
      <c r="Q18" s="8"/>
      <c r="R18" s="8"/>
      <c r="S18" s="8"/>
      <c r="T18" s="8"/>
      <c r="U18" s="8"/>
      <c r="V18" s="8"/>
      <c r="W18" s="8"/>
      <c r="X18" s="8"/>
      <c r="Y18" s="8"/>
      <c r="Z18" s="8"/>
      <c r="AA18" s="8"/>
      <c r="AB18" s="8"/>
      <c r="AC18" s="8"/>
    </row>
    <row r="19" spans="1:29" ht="10.5" customHeight="1" x14ac:dyDescent="0.2">
      <c r="A19" s="8"/>
      <c r="B19" s="8"/>
      <c r="C19" s="8"/>
      <c r="D19" s="8"/>
      <c r="E19" s="8"/>
      <c r="F19" s="8"/>
      <c r="G19" s="40">
        <v>1.0000000000000009E-10</v>
      </c>
      <c r="H19" s="8"/>
      <c r="I19" s="8"/>
      <c r="J19" s="8"/>
      <c r="K19" s="8"/>
      <c r="L19" s="8"/>
      <c r="M19" s="8"/>
      <c r="N19" s="19"/>
      <c r="O19" s="8"/>
      <c r="P19" s="8"/>
      <c r="Q19" s="8"/>
      <c r="R19" s="8"/>
      <c r="S19" s="8"/>
      <c r="T19" s="8"/>
      <c r="U19" s="8"/>
      <c r="V19" s="8"/>
      <c r="W19" s="8"/>
      <c r="X19" s="8"/>
      <c r="Y19" s="8"/>
      <c r="Z19" s="8"/>
      <c r="AA19" s="8"/>
      <c r="AB19" s="8"/>
      <c r="AC19" s="8"/>
    </row>
    <row r="20" spans="1:29" x14ac:dyDescent="0.2">
      <c r="A20" s="8"/>
      <c r="B20" s="8"/>
      <c r="C20" s="8"/>
      <c r="D20" s="8"/>
      <c r="E20" s="8"/>
      <c r="F20" s="8"/>
      <c r="G20" s="40">
        <v>1.0000000000000011E-11</v>
      </c>
      <c r="H20" s="8"/>
      <c r="I20" s="8"/>
      <c r="J20" s="8"/>
      <c r="K20" s="8"/>
      <c r="L20" s="8"/>
      <c r="M20" s="8"/>
      <c r="N20" s="19"/>
      <c r="O20" s="8"/>
      <c r="P20" s="8"/>
      <c r="Q20" s="8"/>
      <c r="R20" s="8"/>
      <c r="S20" s="8"/>
      <c r="T20" s="8"/>
      <c r="U20" s="8"/>
      <c r="V20" s="8"/>
      <c r="W20" s="8"/>
      <c r="X20" s="8"/>
    </row>
    <row r="21" spans="1:29" ht="14.25" customHeight="1" x14ac:dyDescent="0.2"/>
    <row r="22" spans="1:29" ht="15.75" customHeight="1" x14ac:dyDescent="0.2"/>
    <row r="23" spans="1:29" x14ac:dyDescent="0.2">
      <c r="A23" s="8"/>
      <c r="B23" s="8"/>
      <c r="C23" s="8"/>
      <c r="D23" s="8"/>
      <c r="E23" s="8"/>
      <c r="F23" s="8"/>
      <c r="G23" s="8"/>
      <c r="H23" s="8"/>
      <c r="I23" s="8"/>
      <c r="J23" s="8"/>
      <c r="K23" s="8"/>
      <c r="L23" s="8"/>
      <c r="M23" s="8"/>
      <c r="N23" s="19"/>
      <c r="O23" s="8"/>
      <c r="P23" s="8"/>
      <c r="Q23" s="8"/>
      <c r="R23" s="8"/>
      <c r="S23" s="8"/>
      <c r="T23" s="8"/>
      <c r="U23" s="8"/>
      <c r="V23" s="8"/>
      <c r="W23" s="8"/>
      <c r="X23" s="8"/>
    </row>
    <row r="24" spans="1:29" x14ac:dyDescent="0.2">
      <c r="A24" s="8"/>
      <c r="B24" s="8"/>
      <c r="C24" s="8"/>
      <c r="D24" s="8"/>
      <c r="E24" s="8"/>
      <c r="F24" s="8"/>
      <c r="G24" s="8"/>
      <c r="H24" s="8"/>
      <c r="I24" s="8"/>
      <c r="J24" s="8"/>
      <c r="K24" s="8"/>
      <c r="L24" s="8"/>
      <c r="M24" s="8"/>
      <c r="N24" s="19"/>
      <c r="O24" s="8"/>
      <c r="P24" s="8"/>
      <c r="Q24" s="8"/>
      <c r="R24" s="8"/>
      <c r="S24" s="8"/>
      <c r="T24" s="8"/>
      <c r="U24" s="8"/>
      <c r="V24" s="8"/>
      <c r="W24" s="8"/>
      <c r="X24" s="8"/>
    </row>
    <row r="25" spans="1:29" x14ac:dyDescent="0.2">
      <c r="A25" s="8"/>
      <c r="B25" s="8"/>
      <c r="C25" s="8"/>
      <c r="D25" s="8"/>
      <c r="E25" s="8"/>
      <c r="F25" s="8"/>
      <c r="G25" s="8"/>
      <c r="H25" s="8"/>
      <c r="I25" s="8"/>
      <c r="J25" s="8"/>
      <c r="K25" s="8"/>
      <c r="L25" s="8"/>
      <c r="M25" s="8"/>
      <c r="N25" s="19"/>
      <c r="O25" s="8"/>
      <c r="P25" s="8"/>
      <c r="Q25" s="8"/>
      <c r="R25" s="8"/>
      <c r="S25" s="8"/>
      <c r="T25" s="8"/>
      <c r="U25" s="8"/>
      <c r="V25" s="8"/>
      <c r="W25" s="8"/>
      <c r="X25" s="8"/>
    </row>
    <row r="26" spans="1:29" x14ac:dyDescent="0.2">
      <c r="A26" s="8"/>
      <c r="B26" s="8"/>
      <c r="C26" s="8"/>
      <c r="D26" s="8"/>
      <c r="E26" s="8"/>
      <c r="F26" s="8"/>
      <c r="G26" s="8"/>
      <c r="H26" s="8"/>
      <c r="I26" s="8"/>
      <c r="J26" s="8"/>
      <c r="K26" s="8"/>
      <c r="L26" s="8"/>
      <c r="M26" s="8"/>
      <c r="N26" s="19"/>
      <c r="O26" s="8"/>
      <c r="P26" s="8"/>
      <c r="Q26" s="8"/>
      <c r="R26" s="8"/>
      <c r="S26" s="8"/>
      <c r="T26" s="8"/>
      <c r="U26" s="8"/>
      <c r="V26" s="8"/>
      <c r="W26" s="8"/>
      <c r="X26" s="8"/>
    </row>
    <row r="27" spans="1:29" x14ac:dyDescent="0.2">
      <c r="A27" s="8"/>
      <c r="B27" s="8"/>
      <c r="C27" s="8"/>
      <c r="D27" s="8"/>
      <c r="E27" s="8"/>
      <c r="F27" s="8"/>
      <c r="G27" s="8"/>
      <c r="H27" s="8"/>
      <c r="I27" s="8"/>
      <c r="J27" s="8"/>
      <c r="K27" s="8"/>
      <c r="L27" s="8"/>
      <c r="M27" s="8"/>
      <c r="N27" s="19"/>
      <c r="O27" s="8"/>
      <c r="P27" s="8"/>
      <c r="Q27" s="8"/>
      <c r="R27" s="8"/>
      <c r="S27" s="8"/>
      <c r="T27" s="8"/>
      <c r="U27" s="8"/>
      <c r="V27" s="8"/>
      <c r="W27" s="8"/>
      <c r="X27" s="8"/>
    </row>
    <row r="28" spans="1:29" x14ac:dyDescent="0.2">
      <c r="A28" s="8"/>
      <c r="B28" s="8"/>
      <c r="C28" s="8"/>
      <c r="D28" s="8"/>
      <c r="E28" s="8"/>
      <c r="F28" s="8"/>
      <c r="G28" s="8"/>
      <c r="H28" s="8"/>
      <c r="I28" s="8"/>
      <c r="J28" s="8"/>
      <c r="K28" s="8"/>
      <c r="L28" s="8"/>
      <c r="M28" s="8"/>
      <c r="N28" s="19"/>
      <c r="O28" s="8"/>
      <c r="P28" s="8"/>
      <c r="Q28" s="8"/>
      <c r="R28" s="8"/>
      <c r="S28" s="8"/>
      <c r="T28" s="8"/>
      <c r="U28" s="8"/>
      <c r="V28" s="8"/>
      <c r="W28" s="8"/>
      <c r="X28" s="8"/>
    </row>
    <row r="29" spans="1:29" x14ac:dyDescent="0.2">
      <c r="A29" s="8"/>
      <c r="B29" s="8"/>
      <c r="C29" s="8"/>
      <c r="D29" s="8"/>
      <c r="E29" s="8"/>
      <c r="F29" s="8"/>
      <c r="G29" s="8"/>
      <c r="H29" s="8"/>
      <c r="I29" s="8"/>
      <c r="J29" s="8"/>
      <c r="K29" s="8"/>
      <c r="L29" s="8"/>
      <c r="M29" s="8"/>
      <c r="N29" s="19"/>
      <c r="O29" s="8"/>
      <c r="P29" s="8"/>
      <c r="Q29" s="8"/>
      <c r="R29" s="8"/>
      <c r="S29" s="8"/>
      <c r="T29" s="8"/>
      <c r="U29" s="8"/>
      <c r="V29" s="8"/>
      <c r="W29" s="8"/>
      <c r="X29" s="8"/>
    </row>
    <row r="30" spans="1:29" x14ac:dyDescent="0.2">
      <c r="A30" s="8"/>
      <c r="B30" s="8"/>
      <c r="C30" s="8"/>
      <c r="D30" s="8"/>
      <c r="E30" s="8"/>
      <c r="F30" s="8"/>
      <c r="G30" s="8"/>
      <c r="H30" s="8"/>
      <c r="I30" s="8"/>
      <c r="J30" s="8"/>
      <c r="K30" s="8"/>
      <c r="L30" s="8"/>
      <c r="M30" s="8"/>
      <c r="N30" s="19"/>
      <c r="O30" s="8"/>
      <c r="P30" s="8"/>
      <c r="Q30" s="8"/>
      <c r="R30" s="8"/>
      <c r="S30" s="8"/>
      <c r="T30" s="8"/>
      <c r="U30" s="8"/>
      <c r="V30" s="8"/>
      <c r="W30" s="8"/>
      <c r="X30" s="8"/>
    </row>
    <row r="31" spans="1:29" x14ac:dyDescent="0.2">
      <c r="A31" s="8"/>
      <c r="B31" s="8"/>
      <c r="C31" s="8"/>
      <c r="D31" s="8"/>
      <c r="E31" s="8"/>
      <c r="F31" s="8"/>
      <c r="G31" s="8"/>
      <c r="H31" s="8"/>
      <c r="I31" s="8"/>
      <c r="J31" s="8"/>
      <c r="K31" s="8"/>
      <c r="L31" s="8"/>
      <c r="M31" s="8"/>
      <c r="N31" s="19"/>
      <c r="O31" s="8"/>
      <c r="P31" s="8"/>
      <c r="Q31" s="8"/>
      <c r="R31" s="8"/>
      <c r="S31" s="8"/>
      <c r="T31" s="8"/>
      <c r="U31" s="8"/>
      <c r="V31" s="8"/>
      <c r="W31" s="8"/>
      <c r="X31" s="8"/>
    </row>
    <row r="32" spans="1:29" x14ac:dyDescent="0.2">
      <c r="A32" s="8"/>
      <c r="B32" s="8"/>
      <c r="C32" s="8"/>
      <c r="D32" s="8"/>
      <c r="E32" s="8"/>
      <c r="F32" s="8"/>
      <c r="G32" s="8"/>
      <c r="H32" s="8"/>
      <c r="I32" s="8"/>
      <c r="J32" s="8"/>
      <c r="K32" s="8"/>
      <c r="L32" s="8"/>
      <c r="M32" s="8"/>
      <c r="N32" s="19"/>
      <c r="O32" s="8"/>
      <c r="P32" s="8"/>
      <c r="Q32" s="8"/>
      <c r="R32" s="8"/>
      <c r="S32" s="8"/>
      <c r="T32" s="8"/>
      <c r="U32" s="8"/>
      <c r="V32" s="8"/>
      <c r="W32" s="8"/>
      <c r="X32" s="8"/>
    </row>
    <row r="33" spans="1:24" x14ac:dyDescent="0.2">
      <c r="A33" s="8"/>
      <c r="B33" s="8"/>
      <c r="C33" s="8"/>
      <c r="D33" s="8"/>
      <c r="E33" s="8"/>
      <c r="F33" s="8"/>
      <c r="G33" s="8"/>
      <c r="H33" s="8"/>
      <c r="I33" s="8"/>
      <c r="J33" s="8"/>
      <c r="K33" s="8"/>
      <c r="L33" s="8"/>
      <c r="M33" s="8"/>
      <c r="N33" s="19"/>
      <c r="O33" s="8"/>
      <c r="P33" s="8"/>
      <c r="Q33" s="8"/>
      <c r="R33" s="8"/>
      <c r="S33" s="8"/>
      <c r="T33" s="8"/>
      <c r="U33" s="8"/>
      <c r="V33" s="8"/>
      <c r="W33" s="8"/>
      <c r="X33" s="8"/>
    </row>
    <row r="34" spans="1:24" x14ac:dyDescent="0.2">
      <c r="A34" s="8"/>
      <c r="B34" s="8"/>
      <c r="C34" s="8"/>
      <c r="D34" s="8"/>
      <c r="E34" s="8"/>
      <c r="F34" s="8"/>
      <c r="G34" s="8"/>
      <c r="H34" s="8"/>
      <c r="I34" s="8"/>
      <c r="J34" s="8"/>
      <c r="K34" s="8"/>
      <c r="L34" s="8"/>
      <c r="M34" s="8"/>
      <c r="N34" s="19"/>
      <c r="O34" s="19"/>
      <c r="P34" s="19"/>
      <c r="Q34" s="8"/>
      <c r="R34" s="8"/>
      <c r="S34" s="8"/>
      <c r="T34" s="8"/>
      <c r="U34" s="8"/>
      <c r="V34" s="8"/>
      <c r="W34" s="8"/>
      <c r="X34" s="8"/>
    </row>
    <row r="35" spans="1:24" x14ac:dyDescent="0.2">
      <c r="A35" s="8"/>
      <c r="B35" s="8"/>
      <c r="C35" s="8"/>
      <c r="D35" s="8"/>
      <c r="E35" s="8"/>
      <c r="F35" s="8"/>
      <c r="G35" s="8"/>
      <c r="H35" s="8"/>
      <c r="I35" s="8"/>
      <c r="J35" s="8"/>
      <c r="K35" s="8"/>
      <c r="L35" s="8"/>
      <c r="M35" s="8"/>
      <c r="N35" s="19"/>
      <c r="O35" s="19"/>
      <c r="P35" s="19"/>
      <c r="Q35" s="8"/>
      <c r="R35" s="8"/>
      <c r="S35" s="8"/>
      <c r="T35" s="8"/>
      <c r="U35" s="8"/>
      <c r="V35" s="8"/>
      <c r="W35" s="8"/>
      <c r="X35" s="8"/>
    </row>
    <row r="36" spans="1:24" x14ac:dyDescent="0.2">
      <c r="A36" s="8"/>
      <c r="B36" s="8"/>
      <c r="C36" s="8"/>
      <c r="D36" s="8"/>
      <c r="E36" s="8"/>
      <c r="F36" s="8"/>
      <c r="G36" s="8"/>
      <c r="H36" s="8"/>
      <c r="I36" s="8"/>
      <c r="J36" s="8"/>
      <c r="K36" s="8"/>
      <c r="L36" s="8"/>
      <c r="M36" s="8"/>
      <c r="N36" s="19"/>
      <c r="O36" s="19"/>
      <c r="P36" s="19"/>
      <c r="Q36" s="8"/>
      <c r="R36" s="8"/>
      <c r="S36" s="8"/>
      <c r="T36" s="8"/>
      <c r="U36" s="8"/>
      <c r="V36" s="8"/>
      <c r="W36" s="8"/>
      <c r="X36" s="8"/>
    </row>
    <row r="37" spans="1:24" x14ac:dyDescent="0.2">
      <c r="A37" s="8"/>
      <c r="B37" s="8"/>
      <c r="C37" s="8"/>
      <c r="D37" s="8"/>
      <c r="E37" s="8"/>
      <c r="F37" s="8"/>
      <c r="G37" s="8"/>
      <c r="H37" s="8"/>
      <c r="I37" s="8"/>
      <c r="J37" s="8"/>
      <c r="K37" s="8"/>
      <c r="L37" s="8"/>
      <c r="M37" s="8"/>
      <c r="N37" s="19"/>
      <c r="O37" s="19"/>
      <c r="P37" s="19"/>
      <c r="Q37" s="8"/>
      <c r="R37" s="8"/>
      <c r="S37" s="8"/>
      <c r="T37" s="8"/>
      <c r="U37" s="8"/>
      <c r="V37" s="8"/>
      <c r="W37" s="8"/>
      <c r="X37" s="8"/>
    </row>
    <row r="38" spans="1:24" x14ac:dyDescent="0.2">
      <c r="A38" s="8"/>
      <c r="B38" s="8"/>
      <c r="C38" s="8"/>
      <c r="D38" s="8"/>
      <c r="E38" s="8"/>
      <c r="F38" s="8"/>
      <c r="G38" s="8"/>
      <c r="H38" s="8"/>
      <c r="I38" s="8"/>
      <c r="J38" s="8"/>
      <c r="K38" s="8"/>
      <c r="L38" s="8"/>
      <c r="M38" s="8"/>
      <c r="N38" s="19"/>
      <c r="O38" s="19"/>
      <c r="P38" s="19"/>
      <c r="Q38" s="8"/>
      <c r="R38" s="8"/>
      <c r="S38" s="8"/>
      <c r="T38" s="8"/>
      <c r="U38" s="8"/>
      <c r="V38" s="8"/>
      <c r="W38" s="8"/>
      <c r="X38" s="8"/>
    </row>
    <row r="39" spans="1:24" x14ac:dyDescent="0.2">
      <c r="A39" s="8"/>
      <c r="B39" s="8"/>
      <c r="C39" s="8"/>
      <c r="D39" s="8"/>
      <c r="E39" s="8"/>
      <c r="F39" s="8"/>
      <c r="G39" s="8"/>
      <c r="H39" s="8"/>
      <c r="I39" s="8"/>
      <c r="J39" s="8"/>
      <c r="K39" s="8"/>
      <c r="L39" s="8"/>
      <c r="M39" s="8"/>
      <c r="N39" s="19"/>
      <c r="O39" s="19"/>
      <c r="P39" s="19"/>
      <c r="Q39" s="8"/>
      <c r="R39" s="8"/>
      <c r="S39" s="8"/>
      <c r="T39" s="8"/>
      <c r="U39" s="8"/>
      <c r="V39" s="8"/>
      <c r="W39" s="8"/>
      <c r="X39" s="8"/>
    </row>
    <row r="40" spans="1:24" x14ac:dyDescent="0.2">
      <c r="A40" s="8"/>
      <c r="B40" s="8"/>
      <c r="C40" s="8"/>
      <c r="D40" s="8"/>
      <c r="E40" s="8"/>
      <c r="F40" s="8"/>
      <c r="G40" s="8"/>
      <c r="H40" s="8"/>
      <c r="I40" s="8"/>
      <c r="J40" s="8"/>
      <c r="K40" s="8"/>
      <c r="L40" s="8"/>
      <c r="M40" s="8"/>
      <c r="N40" s="19"/>
      <c r="O40" s="19"/>
      <c r="P40" s="19"/>
      <c r="Q40" s="8"/>
      <c r="R40" s="8"/>
      <c r="S40" s="8"/>
      <c r="T40" s="8"/>
      <c r="U40" s="8"/>
      <c r="V40" s="8"/>
      <c r="W40" s="8"/>
      <c r="X40" s="8"/>
    </row>
    <row r="41" spans="1:24" x14ac:dyDescent="0.2">
      <c r="A41" s="8"/>
      <c r="B41" s="8"/>
      <c r="C41" s="8"/>
      <c r="D41" s="8"/>
      <c r="E41" s="8"/>
      <c r="F41" s="8"/>
      <c r="G41" s="8"/>
      <c r="H41" s="8"/>
      <c r="I41" s="8"/>
      <c r="J41" s="8"/>
      <c r="K41" s="8"/>
      <c r="L41" s="8"/>
      <c r="M41" s="8"/>
      <c r="N41" s="19"/>
      <c r="O41" s="19"/>
      <c r="P41" s="19"/>
      <c r="Q41" s="8"/>
      <c r="R41" s="8"/>
      <c r="S41" s="8"/>
      <c r="T41" s="8"/>
      <c r="U41" s="8"/>
      <c r="V41" s="8"/>
      <c r="W41" s="8"/>
      <c r="X41" s="8"/>
    </row>
    <row r="42" spans="1:24" x14ac:dyDescent="0.2">
      <c r="A42" s="8"/>
      <c r="B42" s="8"/>
      <c r="C42" s="8"/>
      <c r="D42" s="8"/>
      <c r="E42" s="8"/>
      <c r="F42" s="8"/>
      <c r="G42" s="8"/>
      <c r="H42" s="8"/>
      <c r="I42" s="8"/>
      <c r="J42" s="8"/>
      <c r="K42" s="8"/>
      <c r="L42" s="8"/>
      <c r="M42" s="8"/>
      <c r="N42" s="19"/>
      <c r="O42" s="19"/>
      <c r="P42" s="19"/>
      <c r="Q42" s="8"/>
      <c r="R42" s="8"/>
      <c r="S42" s="8"/>
      <c r="T42" s="8"/>
      <c r="U42" s="8"/>
      <c r="V42" s="8"/>
      <c r="W42" s="8"/>
      <c r="X42" s="8"/>
    </row>
    <row r="43" spans="1:24" x14ac:dyDescent="0.2">
      <c r="A43" s="8"/>
      <c r="B43" s="8"/>
      <c r="C43" s="8"/>
      <c r="D43" s="8"/>
      <c r="E43" s="8"/>
      <c r="F43" s="8"/>
      <c r="G43" s="8"/>
      <c r="H43" s="8"/>
      <c r="I43" s="8"/>
      <c r="J43" s="8"/>
      <c r="K43" s="8"/>
      <c r="L43" s="8"/>
      <c r="M43" s="8"/>
      <c r="N43" s="19"/>
      <c r="O43" s="19"/>
      <c r="P43" s="8"/>
      <c r="Q43" s="8"/>
      <c r="R43" s="8"/>
      <c r="S43" s="8"/>
      <c r="T43" s="8"/>
      <c r="U43" s="8"/>
      <c r="V43" s="8"/>
      <c r="W43" s="8"/>
      <c r="X43" s="8"/>
    </row>
    <row r="44" spans="1:24" x14ac:dyDescent="0.2">
      <c r="A44" s="8"/>
      <c r="B44" s="8"/>
      <c r="C44" s="8"/>
      <c r="D44" s="8"/>
      <c r="E44" s="8"/>
      <c r="F44" s="8"/>
      <c r="G44" s="8"/>
      <c r="H44" s="8"/>
      <c r="I44" s="8"/>
      <c r="J44" s="8"/>
      <c r="K44" s="8"/>
      <c r="L44" s="8"/>
      <c r="M44" s="8"/>
      <c r="N44" s="19"/>
      <c r="O44" s="19"/>
      <c r="P44" s="8"/>
      <c r="Q44" s="8"/>
      <c r="R44" s="8"/>
      <c r="S44" s="8"/>
      <c r="T44" s="8"/>
      <c r="U44" s="8"/>
      <c r="V44" s="8"/>
      <c r="W44" s="8"/>
      <c r="X44" s="8"/>
    </row>
    <row r="45" spans="1:24" x14ac:dyDescent="0.2">
      <c r="A45" s="8"/>
      <c r="B45" s="8"/>
      <c r="C45" s="8"/>
      <c r="D45" s="8"/>
      <c r="E45" s="8"/>
      <c r="F45" s="8"/>
      <c r="G45" s="8"/>
      <c r="H45" s="8"/>
      <c r="I45" s="8"/>
      <c r="J45" s="8"/>
      <c r="K45" s="8"/>
      <c r="L45" s="8"/>
      <c r="M45" s="8"/>
      <c r="N45" s="19"/>
      <c r="O45" s="8"/>
      <c r="P45" s="8"/>
      <c r="Q45" s="8"/>
      <c r="R45" s="8"/>
      <c r="S45" s="8"/>
      <c r="T45" s="8"/>
      <c r="U45" s="8"/>
      <c r="V45" s="8"/>
      <c r="W45" s="8"/>
      <c r="X45" s="8"/>
    </row>
    <row r="46" spans="1:24" x14ac:dyDescent="0.2">
      <c r="A46" s="8"/>
      <c r="B46" s="8"/>
      <c r="C46" s="8"/>
      <c r="D46" s="8"/>
      <c r="E46" s="8"/>
      <c r="F46" s="8"/>
      <c r="G46" s="8"/>
      <c r="H46" s="8"/>
      <c r="I46" s="8"/>
      <c r="J46" s="8"/>
      <c r="K46" s="8"/>
      <c r="L46" s="8"/>
      <c r="M46" s="8"/>
      <c r="N46" s="19"/>
      <c r="O46" s="8"/>
      <c r="P46" s="8"/>
      <c r="Q46" s="8"/>
      <c r="R46" s="8"/>
      <c r="S46" s="8"/>
      <c r="T46" s="8"/>
      <c r="U46" s="8"/>
      <c r="V46" s="8"/>
      <c r="W46" s="8"/>
      <c r="X46" s="8"/>
    </row>
    <row r="47" spans="1:24" x14ac:dyDescent="0.2">
      <c r="A47" s="8"/>
      <c r="B47" s="8"/>
      <c r="C47" s="8"/>
      <c r="D47" s="8"/>
      <c r="E47" s="8"/>
      <c r="F47" s="8"/>
      <c r="G47" s="8"/>
      <c r="H47" s="8"/>
      <c r="I47" s="8"/>
      <c r="J47" s="8"/>
      <c r="K47" s="8"/>
      <c r="L47" s="8"/>
      <c r="M47" s="8"/>
      <c r="N47" s="19"/>
      <c r="O47" s="8"/>
      <c r="P47" s="8"/>
      <c r="Q47" s="8"/>
      <c r="R47" s="8"/>
      <c r="S47" s="8"/>
      <c r="T47" s="8"/>
      <c r="U47" s="8"/>
      <c r="V47" s="8"/>
      <c r="W47" s="8"/>
      <c r="X47" s="8"/>
    </row>
    <row r="48" spans="1:24" x14ac:dyDescent="0.2">
      <c r="A48" s="8"/>
      <c r="B48" s="8"/>
      <c r="C48" s="8"/>
      <c r="D48" s="8"/>
      <c r="E48" s="8"/>
      <c r="F48" s="8"/>
      <c r="G48" s="8"/>
      <c r="H48" s="8"/>
      <c r="I48" s="8"/>
      <c r="J48" s="8"/>
      <c r="K48" s="8"/>
      <c r="L48" s="8"/>
      <c r="M48" s="8"/>
      <c r="N48" s="19"/>
      <c r="O48" s="8"/>
      <c r="P48" s="8"/>
      <c r="Q48" s="8"/>
      <c r="R48" s="8"/>
      <c r="S48" s="8"/>
      <c r="T48" s="8"/>
      <c r="U48" s="8"/>
      <c r="V48" s="8"/>
      <c r="W48" s="8"/>
      <c r="X48" s="8"/>
    </row>
    <row r="49" spans="1:24" x14ac:dyDescent="0.2">
      <c r="A49" s="8"/>
      <c r="B49" s="8"/>
      <c r="C49" s="8"/>
      <c r="D49" s="8"/>
      <c r="E49" s="8"/>
      <c r="F49" s="8"/>
      <c r="G49" s="8"/>
      <c r="H49" s="8"/>
      <c r="I49" s="8"/>
      <c r="J49" s="8"/>
      <c r="K49" s="8"/>
      <c r="L49" s="8"/>
      <c r="M49" s="8"/>
      <c r="N49" s="19"/>
      <c r="O49" s="8"/>
      <c r="P49" s="8"/>
      <c r="Q49" s="8"/>
      <c r="R49" s="8"/>
      <c r="S49" s="8"/>
      <c r="T49" s="8"/>
      <c r="U49" s="8"/>
      <c r="V49" s="8"/>
      <c r="W49" s="8"/>
      <c r="X49" s="8"/>
    </row>
    <row r="50" spans="1:24" x14ac:dyDescent="0.2">
      <c r="A50" s="8"/>
      <c r="B50" s="8"/>
      <c r="C50" s="8"/>
      <c r="D50" s="8"/>
      <c r="E50" s="8"/>
      <c r="F50" s="8"/>
      <c r="G50" s="8"/>
      <c r="H50" s="8"/>
      <c r="I50" s="8"/>
      <c r="J50" s="8"/>
      <c r="K50" s="8"/>
      <c r="L50" s="8"/>
      <c r="M50" s="8"/>
      <c r="N50" s="19"/>
      <c r="O50" s="8"/>
      <c r="P50" s="8"/>
      <c r="Q50" s="8"/>
      <c r="R50" s="8"/>
      <c r="S50" s="8"/>
      <c r="T50" s="8"/>
      <c r="U50" s="8"/>
      <c r="V50" s="8"/>
      <c r="W50" s="8"/>
      <c r="X50" s="8"/>
    </row>
    <row r="51" spans="1:24" x14ac:dyDescent="0.2">
      <c r="A51" s="8"/>
      <c r="B51" s="8"/>
      <c r="C51" s="8"/>
      <c r="D51" s="8"/>
      <c r="E51" s="8"/>
      <c r="F51" s="8"/>
      <c r="G51" s="8"/>
      <c r="H51" s="8"/>
      <c r="I51" s="8"/>
      <c r="J51" s="8"/>
      <c r="K51" s="8"/>
      <c r="L51" s="8"/>
      <c r="M51" s="8"/>
      <c r="N51" s="19"/>
      <c r="O51" s="8"/>
      <c r="P51" s="8"/>
      <c r="Q51" s="8"/>
      <c r="R51" s="8"/>
      <c r="S51" s="8"/>
      <c r="T51" s="8"/>
      <c r="U51" s="8"/>
      <c r="V51" s="8"/>
      <c r="W51" s="8"/>
      <c r="X51" s="8"/>
    </row>
    <row r="52" spans="1:24" x14ac:dyDescent="0.2">
      <c r="A52" s="8"/>
      <c r="B52" s="8"/>
      <c r="C52" s="8"/>
      <c r="D52" s="8"/>
      <c r="E52" s="8"/>
      <c r="F52" s="8"/>
      <c r="G52" s="8"/>
      <c r="H52" s="8"/>
      <c r="I52" s="8"/>
      <c r="J52" s="8"/>
      <c r="K52" s="8"/>
      <c r="L52" s="8"/>
      <c r="M52" s="8"/>
      <c r="N52" s="19"/>
      <c r="O52" s="8"/>
      <c r="P52" s="8"/>
      <c r="Q52" s="8"/>
      <c r="R52" s="8"/>
      <c r="S52" s="8"/>
      <c r="T52" s="8"/>
      <c r="U52" s="8"/>
      <c r="V52" s="8"/>
      <c r="W52" s="8"/>
      <c r="X52" s="8"/>
    </row>
    <row r="53" spans="1:24" x14ac:dyDescent="0.2">
      <c r="A53" s="8"/>
      <c r="B53" s="8"/>
      <c r="C53" s="8"/>
      <c r="D53" s="8"/>
      <c r="E53" s="8"/>
      <c r="F53" s="8"/>
      <c r="G53" s="8"/>
      <c r="H53" s="8"/>
      <c r="I53" s="8"/>
      <c r="J53" s="8"/>
      <c r="K53" s="8"/>
      <c r="L53" s="8"/>
      <c r="M53" s="8"/>
      <c r="N53" s="19"/>
      <c r="O53" s="8"/>
      <c r="P53" s="8"/>
      <c r="Q53" s="8"/>
      <c r="R53" s="8"/>
      <c r="S53" s="8"/>
      <c r="T53" s="8"/>
      <c r="U53" s="8"/>
      <c r="V53" s="8"/>
      <c r="W53" s="8"/>
      <c r="X53" s="8"/>
    </row>
    <row r="54" spans="1:24" x14ac:dyDescent="0.2">
      <c r="A54" s="8"/>
      <c r="B54" s="8"/>
      <c r="C54" s="8"/>
      <c r="D54" s="8"/>
      <c r="E54" s="8"/>
      <c r="F54" s="8"/>
      <c r="G54" s="8"/>
      <c r="H54" s="8"/>
      <c r="I54" s="8"/>
      <c r="J54" s="8"/>
      <c r="K54" s="8"/>
      <c r="L54" s="8"/>
      <c r="M54" s="8"/>
      <c r="N54" s="19"/>
      <c r="O54" s="8"/>
      <c r="P54" s="8"/>
      <c r="Q54" s="8"/>
      <c r="R54" s="8"/>
      <c r="S54" s="8"/>
      <c r="T54" s="8"/>
      <c r="U54" s="8"/>
      <c r="V54" s="8"/>
      <c r="W54" s="8"/>
      <c r="X54" s="8"/>
    </row>
    <row r="55" spans="1:24" x14ac:dyDescent="0.2">
      <c r="A55" s="8"/>
      <c r="B55" s="8"/>
      <c r="C55" s="8"/>
      <c r="D55" s="8"/>
      <c r="E55" s="8"/>
      <c r="F55" s="8"/>
      <c r="G55" s="8"/>
      <c r="H55" s="8"/>
      <c r="I55" s="8"/>
      <c r="J55" s="8"/>
      <c r="K55" s="8"/>
      <c r="L55" s="8"/>
      <c r="M55" s="8"/>
      <c r="N55" s="19"/>
      <c r="O55" s="8"/>
      <c r="P55" s="8"/>
      <c r="Q55" s="8"/>
      <c r="R55" s="8"/>
      <c r="S55" s="8"/>
      <c r="T55" s="8"/>
      <c r="U55" s="8"/>
      <c r="V55" s="8"/>
      <c r="W55" s="8"/>
      <c r="X55" s="8"/>
    </row>
    <row r="56" spans="1:24" x14ac:dyDescent="0.2">
      <c r="A56" s="8"/>
      <c r="B56" s="8"/>
      <c r="C56" s="8"/>
      <c r="D56" s="8"/>
      <c r="E56" s="8"/>
      <c r="F56" s="8"/>
      <c r="G56" s="8"/>
      <c r="H56" s="8"/>
      <c r="I56" s="8"/>
      <c r="J56" s="8"/>
      <c r="K56" s="8"/>
      <c r="L56" s="8"/>
      <c r="M56" s="8"/>
      <c r="N56" s="19"/>
      <c r="O56" s="8"/>
      <c r="P56" s="8"/>
      <c r="Q56" s="8"/>
      <c r="R56" s="8"/>
      <c r="S56" s="8"/>
      <c r="T56" s="8"/>
      <c r="U56" s="8"/>
      <c r="V56" s="8"/>
      <c r="W56" s="8"/>
      <c r="X56" s="8"/>
    </row>
    <row r="57" spans="1:24" x14ac:dyDescent="0.2">
      <c r="A57" s="8"/>
      <c r="B57" s="8"/>
      <c r="C57" s="8"/>
      <c r="D57" s="8"/>
      <c r="E57" s="8"/>
      <c r="F57" s="8"/>
      <c r="G57" s="8"/>
      <c r="H57" s="8"/>
      <c r="I57" s="8"/>
      <c r="J57" s="8"/>
      <c r="K57" s="8"/>
      <c r="L57" s="8"/>
      <c r="M57" s="8"/>
      <c r="N57" s="19"/>
      <c r="O57" s="8"/>
      <c r="P57" s="8"/>
      <c r="Q57" s="8"/>
      <c r="R57" s="8"/>
      <c r="S57" s="8"/>
      <c r="T57" s="8"/>
      <c r="U57" s="8"/>
      <c r="V57" s="8"/>
      <c r="W57" s="8"/>
      <c r="X57" s="8"/>
    </row>
    <row r="58" spans="1:24" x14ac:dyDescent="0.2">
      <c r="A58" s="8"/>
      <c r="B58" s="8"/>
      <c r="C58" s="8"/>
      <c r="D58" s="8"/>
      <c r="E58" s="8"/>
      <c r="F58" s="8"/>
      <c r="G58" s="8"/>
      <c r="H58" s="8"/>
      <c r="I58" s="8"/>
      <c r="J58" s="8"/>
      <c r="K58" s="8"/>
      <c r="L58" s="8"/>
      <c r="M58" s="8"/>
      <c r="N58" s="19"/>
      <c r="O58" s="8"/>
      <c r="P58" s="8"/>
      <c r="Q58" s="8"/>
      <c r="R58" s="8"/>
      <c r="S58" s="8"/>
      <c r="T58" s="8"/>
      <c r="U58" s="8"/>
      <c r="V58" s="8"/>
      <c r="W58" s="8"/>
      <c r="X58" s="8"/>
    </row>
    <row r="59" spans="1:24" x14ac:dyDescent="0.2">
      <c r="A59" s="8"/>
      <c r="B59" s="8"/>
      <c r="C59" s="8"/>
      <c r="D59" s="8"/>
      <c r="E59" s="8"/>
      <c r="F59" s="8"/>
      <c r="G59" s="8"/>
      <c r="H59" s="8"/>
      <c r="I59" s="8"/>
      <c r="J59" s="8"/>
      <c r="K59" s="8"/>
      <c r="L59" s="8"/>
      <c r="M59" s="8"/>
      <c r="N59" s="19"/>
      <c r="O59" s="8"/>
      <c r="P59" s="8"/>
      <c r="Q59" s="8"/>
      <c r="R59" s="8"/>
      <c r="S59" s="8"/>
      <c r="T59" s="8"/>
      <c r="U59" s="8"/>
      <c r="V59" s="8"/>
      <c r="W59" s="8"/>
      <c r="X59" s="8"/>
    </row>
    <row r="60" spans="1:24" x14ac:dyDescent="0.2">
      <c r="A60" s="8"/>
      <c r="B60" s="8"/>
      <c r="C60" s="8"/>
      <c r="D60" s="8"/>
      <c r="E60" s="8"/>
      <c r="F60" s="8"/>
      <c r="G60" s="8"/>
      <c r="H60" s="8"/>
      <c r="I60" s="8"/>
      <c r="J60" s="8"/>
      <c r="K60" s="8"/>
      <c r="L60" s="8"/>
      <c r="M60" s="8"/>
      <c r="N60" s="19"/>
      <c r="O60" s="8"/>
      <c r="P60" s="8"/>
      <c r="Q60" s="8"/>
      <c r="R60" s="8"/>
      <c r="S60" s="8"/>
      <c r="T60" s="8"/>
      <c r="U60" s="8"/>
      <c r="V60" s="8"/>
      <c r="W60" s="8"/>
      <c r="X60" s="8"/>
    </row>
    <row r="61" spans="1:24" x14ac:dyDescent="0.2">
      <c r="A61" s="8"/>
      <c r="B61" s="8"/>
      <c r="C61" s="8"/>
      <c r="D61" s="8"/>
      <c r="E61" s="8"/>
      <c r="F61" s="8"/>
      <c r="G61" s="8"/>
      <c r="H61" s="8"/>
      <c r="I61" s="8"/>
      <c r="J61" s="8"/>
      <c r="K61" s="8"/>
      <c r="L61" s="8"/>
      <c r="M61" s="8"/>
      <c r="N61" s="19"/>
      <c r="O61" s="8"/>
      <c r="P61" s="8"/>
      <c r="Q61" s="8"/>
      <c r="R61" s="8"/>
      <c r="S61" s="8"/>
      <c r="T61" s="8"/>
      <c r="U61" s="8"/>
      <c r="V61" s="8"/>
      <c r="W61" s="8"/>
      <c r="X61" s="8"/>
    </row>
    <row r="62" spans="1:24" x14ac:dyDescent="0.2">
      <c r="A62" s="8"/>
      <c r="B62" s="8"/>
      <c r="C62" s="8"/>
      <c r="D62" s="8"/>
      <c r="E62" s="8"/>
      <c r="F62" s="8"/>
      <c r="G62" s="8"/>
      <c r="H62" s="8"/>
      <c r="I62" s="8"/>
      <c r="J62" s="8"/>
      <c r="K62" s="8"/>
      <c r="L62" s="8"/>
      <c r="M62" s="8"/>
      <c r="N62" s="19"/>
      <c r="O62" s="8"/>
      <c r="P62" s="8"/>
      <c r="Q62" s="8"/>
      <c r="R62" s="8"/>
      <c r="S62" s="8"/>
      <c r="T62" s="8"/>
      <c r="U62" s="8"/>
      <c r="V62" s="8"/>
      <c r="W62" s="8"/>
      <c r="X62" s="8"/>
    </row>
    <row r="63" spans="1:24" x14ac:dyDescent="0.2">
      <c r="A63" s="8"/>
      <c r="B63" s="8"/>
      <c r="C63" s="8"/>
      <c r="D63" s="8"/>
      <c r="E63" s="8"/>
      <c r="F63" s="8"/>
      <c r="G63" s="8"/>
      <c r="H63" s="8"/>
      <c r="I63" s="8"/>
      <c r="J63" s="8"/>
      <c r="K63" s="8"/>
      <c r="L63" s="8"/>
      <c r="M63" s="8"/>
      <c r="N63" s="19"/>
      <c r="O63" s="8"/>
      <c r="P63" s="8"/>
      <c r="Q63" s="8"/>
      <c r="R63" s="8"/>
      <c r="S63" s="8"/>
      <c r="T63" s="8"/>
      <c r="U63" s="8"/>
      <c r="V63" s="8"/>
      <c r="W63" s="8"/>
      <c r="X63" s="8"/>
    </row>
    <row r="64" spans="1:24" x14ac:dyDescent="0.2">
      <c r="A64" s="8"/>
      <c r="B64" s="8"/>
      <c r="C64" s="8"/>
      <c r="D64" s="8"/>
      <c r="E64" s="8"/>
      <c r="F64" s="8"/>
      <c r="G64" s="8"/>
      <c r="H64" s="8"/>
      <c r="I64" s="8"/>
      <c r="J64" s="8"/>
      <c r="K64" s="8"/>
      <c r="L64" s="8"/>
      <c r="M64" s="8"/>
      <c r="N64" s="19"/>
      <c r="O64" s="8"/>
      <c r="P64" s="8"/>
      <c r="Q64" s="8"/>
      <c r="R64" s="8"/>
      <c r="S64" s="8"/>
      <c r="T64" s="8"/>
      <c r="U64" s="8"/>
      <c r="V64" s="8"/>
      <c r="W64" s="8"/>
      <c r="X64" s="8"/>
    </row>
    <row r="65" spans="1:24" x14ac:dyDescent="0.2">
      <c r="A65" s="8"/>
      <c r="B65" s="8"/>
      <c r="C65" s="8"/>
      <c r="D65" s="8"/>
      <c r="E65" s="8"/>
      <c r="F65" s="8"/>
      <c r="G65" s="8"/>
      <c r="H65" s="8"/>
      <c r="I65" s="8"/>
      <c r="J65" s="8"/>
      <c r="K65" s="8"/>
      <c r="L65" s="8"/>
      <c r="M65" s="8"/>
      <c r="N65" s="19"/>
      <c r="O65" s="8"/>
      <c r="P65" s="8"/>
      <c r="Q65" s="8"/>
      <c r="R65" s="8"/>
      <c r="S65" s="8"/>
      <c r="T65" s="8"/>
      <c r="U65" s="8"/>
      <c r="V65" s="8"/>
      <c r="W65" s="8"/>
      <c r="X65" s="8"/>
    </row>
    <row r="66" spans="1:24" x14ac:dyDescent="0.2">
      <c r="A66" s="8"/>
      <c r="B66" s="8"/>
      <c r="C66" s="8"/>
      <c r="D66" s="8"/>
      <c r="E66" s="8"/>
      <c r="F66" s="8"/>
      <c r="G66" s="8"/>
      <c r="H66" s="8"/>
      <c r="I66" s="8"/>
      <c r="J66" s="8"/>
      <c r="K66" s="8"/>
      <c r="L66" s="8"/>
      <c r="M66" s="8"/>
      <c r="N66" s="19"/>
      <c r="O66" s="8"/>
      <c r="P66" s="8"/>
      <c r="Q66" s="8"/>
      <c r="R66" s="8"/>
      <c r="S66" s="8"/>
      <c r="T66" s="8"/>
      <c r="U66" s="8"/>
      <c r="V66" s="8"/>
      <c r="W66" s="8"/>
      <c r="X66" s="8"/>
    </row>
    <row r="67" spans="1:24" x14ac:dyDescent="0.2">
      <c r="A67" s="8"/>
      <c r="B67" s="8"/>
      <c r="C67" s="8"/>
      <c r="D67" s="8"/>
      <c r="E67" s="8"/>
      <c r="F67" s="8"/>
      <c r="G67" s="8"/>
      <c r="H67" s="8"/>
      <c r="I67" s="8"/>
      <c r="J67" s="8"/>
      <c r="K67" s="8"/>
      <c r="L67" s="8"/>
      <c r="M67" s="8"/>
      <c r="N67" s="19"/>
      <c r="O67" s="8"/>
      <c r="P67" s="8"/>
      <c r="Q67" s="8"/>
      <c r="R67" s="8"/>
      <c r="S67" s="8"/>
      <c r="T67" s="8"/>
      <c r="U67" s="8"/>
      <c r="V67" s="8"/>
      <c r="W67" s="8"/>
      <c r="X67" s="8"/>
    </row>
    <row r="68" spans="1:24" x14ac:dyDescent="0.2">
      <c r="A68" s="8"/>
      <c r="B68" s="8"/>
      <c r="C68" s="8"/>
      <c r="D68" s="8"/>
      <c r="E68" s="8"/>
      <c r="F68" s="8"/>
      <c r="G68" s="8"/>
      <c r="H68" s="8"/>
      <c r="I68" s="8"/>
      <c r="J68" s="8"/>
      <c r="K68" s="8"/>
      <c r="L68" s="8"/>
      <c r="M68" s="8"/>
      <c r="N68" s="19"/>
      <c r="O68" s="8"/>
      <c r="P68" s="8"/>
      <c r="Q68" s="8"/>
      <c r="R68" s="8"/>
      <c r="S68" s="8"/>
      <c r="T68" s="8"/>
      <c r="U68" s="8"/>
      <c r="V68" s="8"/>
      <c r="W68" s="8"/>
      <c r="X68" s="8"/>
    </row>
    <row r="69" spans="1:24" x14ac:dyDescent="0.2">
      <c r="A69" s="8"/>
      <c r="B69" s="8"/>
      <c r="C69" s="8"/>
      <c r="D69" s="8"/>
      <c r="E69" s="8"/>
      <c r="F69" s="8"/>
      <c r="G69" s="8"/>
      <c r="H69" s="8"/>
      <c r="I69" s="8"/>
      <c r="J69" s="8"/>
      <c r="K69" s="8"/>
      <c r="L69" s="8"/>
      <c r="M69" s="8"/>
      <c r="N69" s="19"/>
      <c r="O69" s="8"/>
      <c r="P69" s="8"/>
      <c r="Q69" s="8"/>
      <c r="R69" s="8"/>
      <c r="S69" s="8"/>
      <c r="T69" s="8"/>
      <c r="U69" s="8"/>
      <c r="V69" s="8"/>
      <c r="W69" s="8"/>
      <c r="X69" s="8"/>
    </row>
    <row r="70" spans="1:24" x14ac:dyDescent="0.2">
      <c r="A70" s="8"/>
      <c r="B70" s="8"/>
      <c r="C70" s="8"/>
      <c r="D70" s="8"/>
      <c r="E70" s="8"/>
      <c r="F70" s="8"/>
      <c r="G70" s="8"/>
      <c r="H70" s="8"/>
      <c r="I70" s="8"/>
      <c r="J70" s="8"/>
      <c r="K70" s="8"/>
      <c r="L70" s="8"/>
      <c r="M70" s="8"/>
      <c r="N70" s="19"/>
      <c r="O70" s="8"/>
      <c r="P70" s="8"/>
      <c r="Q70" s="8"/>
      <c r="R70" s="8"/>
      <c r="S70" s="8"/>
      <c r="T70" s="8"/>
      <c r="U70" s="8"/>
      <c r="V70" s="8"/>
      <c r="W70" s="8"/>
      <c r="X70" s="8"/>
    </row>
    <row r="71" spans="1:24" x14ac:dyDescent="0.2">
      <c r="A71" s="8"/>
      <c r="B71" s="8"/>
      <c r="C71" s="8"/>
      <c r="D71" s="8"/>
      <c r="E71" s="8"/>
      <c r="F71" s="8"/>
      <c r="G71" s="8"/>
      <c r="H71" s="8"/>
      <c r="I71" s="8"/>
      <c r="J71" s="8"/>
      <c r="K71" s="8"/>
      <c r="L71" s="8"/>
      <c r="M71" s="8"/>
      <c r="N71" s="19"/>
      <c r="O71" s="8"/>
      <c r="P71" s="8"/>
      <c r="Q71" s="8"/>
      <c r="R71" s="8"/>
      <c r="S71" s="8"/>
      <c r="T71" s="8"/>
      <c r="U71" s="8"/>
      <c r="V71" s="8"/>
      <c r="W71" s="8"/>
      <c r="X71" s="8"/>
    </row>
    <row r="72" spans="1:24" x14ac:dyDescent="0.2">
      <c r="A72" s="8"/>
      <c r="B72" s="8"/>
      <c r="C72" s="8"/>
      <c r="D72" s="8"/>
      <c r="E72" s="8"/>
      <c r="F72" s="8"/>
      <c r="G72" s="8"/>
      <c r="H72" s="8"/>
      <c r="I72" s="8"/>
      <c r="J72" s="8"/>
      <c r="K72" s="8"/>
      <c r="L72" s="8"/>
      <c r="M72" s="8"/>
      <c r="N72" s="19"/>
      <c r="O72" s="8"/>
      <c r="P72" s="8"/>
      <c r="Q72" s="8"/>
      <c r="R72" s="8"/>
      <c r="S72" s="8"/>
      <c r="T72" s="8"/>
      <c r="U72" s="8"/>
      <c r="V72" s="8"/>
      <c r="W72" s="8"/>
      <c r="X72" s="8"/>
    </row>
    <row r="73" spans="1:24" x14ac:dyDescent="0.2">
      <c r="A73" s="8"/>
      <c r="B73" s="8"/>
      <c r="C73" s="8"/>
      <c r="D73" s="8"/>
      <c r="E73" s="8"/>
      <c r="F73" s="8"/>
      <c r="G73" s="8"/>
      <c r="H73" s="8"/>
      <c r="I73" s="8"/>
      <c r="J73" s="8"/>
      <c r="K73" s="8"/>
      <c r="L73" s="8"/>
      <c r="M73" s="8"/>
      <c r="N73" s="19"/>
      <c r="O73" s="8"/>
      <c r="P73" s="8"/>
      <c r="Q73" s="8"/>
      <c r="R73" s="8"/>
      <c r="S73" s="8"/>
      <c r="T73" s="8"/>
      <c r="U73" s="8"/>
      <c r="V73" s="8"/>
      <c r="W73" s="8"/>
      <c r="X73" s="8"/>
    </row>
    <row r="74" spans="1:24" x14ac:dyDescent="0.2">
      <c r="A74" s="8"/>
      <c r="B74" s="8"/>
      <c r="C74" s="8"/>
      <c r="D74" s="8"/>
      <c r="E74" s="8"/>
      <c r="F74" s="8"/>
      <c r="G74" s="8"/>
      <c r="H74" s="8"/>
      <c r="I74" s="8"/>
      <c r="J74" s="8"/>
      <c r="K74" s="8"/>
      <c r="L74" s="8"/>
      <c r="M74" s="8"/>
      <c r="N74" s="19"/>
      <c r="O74" s="8"/>
      <c r="P74" s="8"/>
      <c r="Q74" s="8"/>
      <c r="R74" s="8"/>
      <c r="S74" s="8"/>
      <c r="T74" s="8"/>
      <c r="U74" s="8"/>
      <c r="V74" s="8"/>
      <c r="W74" s="8"/>
      <c r="X74" s="8"/>
    </row>
    <row r="75" spans="1:24" x14ac:dyDescent="0.2">
      <c r="A75" s="8"/>
      <c r="B75" s="8"/>
      <c r="C75" s="8"/>
      <c r="D75" s="8"/>
      <c r="E75" s="8"/>
      <c r="F75" s="8"/>
      <c r="G75" s="8"/>
      <c r="H75" s="8"/>
      <c r="I75" s="8"/>
      <c r="J75" s="8"/>
      <c r="K75" s="8"/>
      <c r="L75" s="8"/>
      <c r="M75" s="8"/>
      <c r="N75" s="19"/>
      <c r="O75" s="8"/>
      <c r="P75" s="8"/>
      <c r="Q75" s="8"/>
      <c r="R75" s="8"/>
      <c r="S75" s="8"/>
      <c r="T75" s="8"/>
      <c r="U75" s="8"/>
      <c r="V75" s="8"/>
      <c r="W75" s="8"/>
      <c r="X75" s="8"/>
    </row>
    <row r="76" spans="1:24" x14ac:dyDescent="0.2">
      <c r="A76" s="8"/>
      <c r="B76" s="8"/>
      <c r="C76" s="8"/>
      <c r="D76" s="8"/>
      <c r="E76" s="8"/>
      <c r="F76" s="8"/>
      <c r="G76" s="8"/>
      <c r="H76" s="8"/>
      <c r="I76" s="8"/>
      <c r="J76" s="8"/>
      <c r="K76" s="8"/>
      <c r="L76" s="8"/>
      <c r="M76" s="8"/>
      <c r="N76" s="19"/>
      <c r="O76" s="8"/>
      <c r="P76" s="8"/>
      <c r="Q76" s="8"/>
      <c r="R76" s="8"/>
      <c r="S76" s="8"/>
      <c r="T76" s="8"/>
      <c r="U76" s="8"/>
      <c r="V76" s="8"/>
      <c r="W76" s="8"/>
      <c r="X76" s="8"/>
    </row>
    <row r="77" spans="1:24" x14ac:dyDescent="0.2">
      <c r="A77" s="8"/>
      <c r="B77" s="8"/>
      <c r="C77" s="8"/>
      <c r="D77" s="8"/>
      <c r="E77" s="8"/>
      <c r="F77" s="8"/>
      <c r="G77" s="8"/>
      <c r="H77" s="8"/>
      <c r="I77" s="8"/>
      <c r="J77" s="8"/>
      <c r="K77" s="8"/>
      <c r="L77" s="8"/>
      <c r="M77" s="8"/>
      <c r="N77" s="19"/>
      <c r="O77" s="8"/>
      <c r="P77" s="8"/>
      <c r="Q77" s="8"/>
      <c r="R77" s="8"/>
      <c r="S77" s="8"/>
      <c r="T77" s="8"/>
      <c r="U77" s="8"/>
      <c r="V77" s="8"/>
      <c r="W77" s="8"/>
      <c r="X77" s="8"/>
    </row>
    <row r="78" spans="1:24" x14ac:dyDescent="0.2">
      <c r="A78" s="8"/>
      <c r="B78" s="8"/>
      <c r="C78" s="8"/>
      <c r="D78" s="8"/>
      <c r="E78" s="8"/>
      <c r="F78" s="8"/>
      <c r="G78" s="8"/>
      <c r="H78" s="8"/>
      <c r="I78" s="8"/>
      <c r="J78" s="8"/>
      <c r="K78" s="8"/>
      <c r="L78" s="8"/>
      <c r="M78" s="8"/>
      <c r="N78" s="19"/>
      <c r="O78" s="8"/>
      <c r="P78" s="8"/>
      <c r="Q78" s="8"/>
      <c r="R78" s="8"/>
      <c r="S78" s="8"/>
      <c r="T78" s="8"/>
      <c r="U78" s="8"/>
      <c r="V78" s="8"/>
      <c r="W78" s="8"/>
      <c r="X78" s="8"/>
    </row>
    <row r="79" spans="1:24" x14ac:dyDescent="0.2">
      <c r="A79" s="8"/>
      <c r="B79" s="8"/>
      <c r="C79" s="8"/>
      <c r="D79" s="8"/>
      <c r="E79" s="8"/>
      <c r="F79" s="8"/>
      <c r="G79" s="8"/>
      <c r="H79" s="8"/>
      <c r="I79" s="8"/>
      <c r="J79" s="8"/>
      <c r="K79" s="8"/>
      <c r="L79" s="8"/>
      <c r="M79" s="8"/>
      <c r="N79" s="19"/>
      <c r="O79" s="8"/>
      <c r="P79" s="8"/>
      <c r="Q79" s="8"/>
      <c r="R79" s="8"/>
      <c r="S79" s="8"/>
      <c r="T79" s="8"/>
      <c r="U79" s="8"/>
      <c r="V79" s="8"/>
      <c r="W79" s="8"/>
      <c r="X79" s="8"/>
    </row>
    <row r="80" spans="1:24" x14ac:dyDescent="0.2">
      <c r="A80" s="8"/>
      <c r="B80" s="8"/>
      <c r="C80" s="8"/>
      <c r="D80" s="8"/>
      <c r="E80" s="8"/>
      <c r="F80" s="8"/>
      <c r="G80" s="8"/>
      <c r="H80" s="8"/>
      <c r="I80" s="8"/>
      <c r="J80" s="8"/>
      <c r="K80" s="8"/>
      <c r="L80" s="8"/>
      <c r="M80" s="8"/>
      <c r="N80" s="19"/>
      <c r="O80" s="8"/>
      <c r="P80" s="8"/>
      <c r="Q80" s="8"/>
      <c r="R80" s="8"/>
      <c r="S80" s="8"/>
      <c r="T80" s="8"/>
      <c r="U80" s="8"/>
      <c r="V80" s="8"/>
      <c r="W80" s="8"/>
      <c r="X80" s="8"/>
    </row>
    <row r="81" spans="1:24" x14ac:dyDescent="0.2">
      <c r="A81" s="8"/>
      <c r="B81" s="8"/>
      <c r="C81" s="8"/>
      <c r="D81" s="8"/>
      <c r="E81" s="8"/>
      <c r="F81" s="8"/>
      <c r="G81" s="8"/>
      <c r="H81" s="8"/>
      <c r="I81" s="8"/>
      <c r="J81" s="8"/>
      <c r="K81" s="8"/>
      <c r="L81" s="8"/>
      <c r="M81" s="8"/>
      <c r="N81" s="19"/>
      <c r="O81" s="8"/>
      <c r="P81" s="8"/>
      <c r="Q81" s="8"/>
      <c r="R81" s="8"/>
      <c r="S81" s="8"/>
      <c r="T81" s="8"/>
      <c r="U81" s="8"/>
      <c r="V81" s="8"/>
      <c r="W81" s="8"/>
      <c r="X81" s="8"/>
    </row>
    <row r="82" spans="1:24" x14ac:dyDescent="0.2">
      <c r="A82" s="8"/>
      <c r="B82" s="8"/>
      <c r="C82" s="8"/>
      <c r="D82" s="8"/>
      <c r="E82" s="8"/>
      <c r="F82" s="8"/>
      <c r="G82" s="8"/>
      <c r="H82" s="8"/>
      <c r="I82" s="8"/>
      <c r="J82" s="8"/>
      <c r="K82" s="8"/>
      <c r="L82" s="8"/>
      <c r="M82" s="8"/>
      <c r="N82" s="19"/>
      <c r="O82" s="8"/>
      <c r="P82" s="8"/>
      <c r="Q82" s="8"/>
      <c r="R82" s="8"/>
      <c r="S82" s="8"/>
      <c r="T82" s="8"/>
      <c r="U82" s="8"/>
      <c r="V82" s="8"/>
      <c r="W82" s="8"/>
      <c r="X82" s="8"/>
    </row>
    <row r="83" spans="1:24" x14ac:dyDescent="0.2">
      <c r="A83" s="8"/>
      <c r="B83" s="8"/>
      <c r="C83" s="8"/>
      <c r="D83" s="8"/>
      <c r="E83" s="8"/>
      <c r="F83" s="8"/>
      <c r="G83" s="8"/>
      <c r="H83" s="8"/>
      <c r="I83" s="8"/>
      <c r="J83" s="8"/>
      <c r="K83" s="8"/>
      <c r="L83" s="8"/>
      <c r="M83" s="8"/>
      <c r="N83" s="19"/>
      <c r="O83" s="8"/>
      <c r="P83" s="8"/>
      <c r="Q83" s="8"/>
      <c r="R83" s="8"/>
      <c r="S83" s="8"/>
      <c r="T83" s="8"/>
      <c r="U83" s="8"/>
      <c r="V83" s="8"/>
      <c r="W83" s="8"/>
      <c r="X83" s="8"/>
    </row>
    <row r="84" spans="1:24" x14ac:dyDescent="0.2">
      <c r="A84" s="8"/>
      <c r="B84" s="8"/>
      <c r="C84" s="8"/>
      <c r="D84" s="8"/>
      <c r="E84" s="8"/>
      <c r="F84" s="8"/>
      <c r="G84" s="8"/>
      <c r="H84" s="8"/>
      <c r="I84" s="8"/>
      <c r="J84" s="8"/>
      <c r="K84" s="8"/>
      <c r="L84" s="8"/>
      <c r="M84" s="8"/>
      <c r="N84" s="19"/>
      <c r="O84" s="8"/>
      <c r="P84" s="8"/>
      <c r="Q84" s="8"/>
      <c r="R84" s="8"/>
      <c r="S84" s="8"/>
      <c r="T84" s="8"/>
      <c r="U84" s="8"/>
      <c r="V84" s="8"/>
      <c r="W84" s="8"/>
      <c r="X84" s="8"/>
    </row>
    <row r="85" spans="1:24" x14ac:dyDescent="0.2">
      <c r="A85" s="8"/>
      <c r="B85" s="8"/>
      <c r="C85" s="8"/>
      <c r="D85" s="8"/>
      <c r="E85" s="8"/>
      <c r="F85" s="8"/>
      <c r="G85" s="8"/>
      <c r="H85" s="8"/>
      <c r="I85" s="8"/>
      <c r="J85" s="8"/>
      <c r="K85" s="8"/>
      <c r="L85" s="8"/>
      <c r="M85" s="8"/>
      <c r="N85" s="19"/>
      <c r="O85" s="8"/>
      <c r="P85" s="8"/>
      <c r="Q85" s="8"/>
      <c r="R85" s="8"/>
      <c r="S85" s="8"/>
      <c r="T85" s="8"/>
      <c r="U85" s="8"/>
      <c r="V85" s="8"/>
      <c r="W85" s="8"/>
      <c r="X85" s="8"/>
    </row>
    <row r="86" spans="1:24" x14ac:dyDescent="0.2">
      <c r="A86" s="8"/>
      <c r="B86" s="8"/>
      <c r="C86" s="8"/>
      <c r="D86" s="8"/>
      <c r="E86" s="8"/>
      <c r="F86" s="8"/>
      <c r="G86" s="8"/>
      <c r="H86" s="8"/>
      <c r="I86" s="8"/>
      <c r="J86" s="8"/>
      <c r="K86" s="8"/>
      <c r="L86" s="8"/>
      <c r="M86" s="8"/>
      <c r="N86" s="19"/>
      <c r="O86" s="8"/>
      <c r="P86" s="8"/>
      <c r="Q86" s="8"/>
      <c r="R86" s="8"/>
      <c r="S86" s="8"/>
      <c r="T86" s="8"/>
      <c r="U86" s="8"/>
      <c r="V86" s="8"/>
      <c r="W86" s="8"/>
      <c r="X86" s="8"/>
    </row>
    <row r="87" spans="1:24" x14ac:dyDescent="0.2">
      <c r="A87" s="8"/>
      <c r="B87" s="8"/>
      <c r="C87" s="8"/>
      <c r="D87" s="8"/>
      <c r="E87" s="8"/>
      <c r="F87" s="8"/>
      <c r="G87" s="8"/>
      <c r="H87" s="8"/>
      <c r="I87" s="8"/>
      <c r="J87" s="8"/>
      <c r="K87" s="8"/>
      <c r="L87" s="8"/>
      <c r="M87" s="8"/>
      <c r="N87" s="19"/>
      <c r="O87" s="8"/>
      <c r="P87" s="8"/>
      <c r="Q87" s="8"/>
      <c r="R87" s="8"/>
      <c r="S87" s="8"/>
      <c r="T87" s="8"/>
      <c r="U87" s="8"/>
      <c r="V87" s="8"/>
      <c r="W87" s="8"/>
      <c r="X87" s="8"/>
    </row>
    <row r="88" spans="1:24" x14ac:dyDescent="0.2">
      <c r="A88" s="8"/>
      <c r="B88" s="8"/>
      <c r="C88" s="8"/>
      <c r="D88" s="8"/>
      <c r="E88" s="8"/>
      <c r="F88" s="8"/>
      <c r="G88" s="8"/>
      <c r="H88" s="8"/>
      <c r="I88" s="8"/>
      <c r="J88" s="8"/>
      <c r="K88" s="8"/>
      <c r="L88" s="8"/>
      <c r="M88" s="8"/>
      <c r="N88" s="19"/>
      <c r="O88" s="8"/>
      <c r="P88" s="8"/>
      <c r="Q88" s="8"/>
      <c r="R88" s="8"/>
      <c r="S88" s="8"/>
      <c r="T88" s="8"/>
      <c r="U88" s="8"/>
      <c r="V88" s="8"/>
      <c r="W88" s="8"/>
      <c r="X88" s="8"/>
    </row>
    <row r="89" spans="1:24" x14ac:dyDescent="0.2">
      <c r="A89" s="8"/>
      <c r="B89" s="8"/>
      <c r="C89" s="8"/>
      <c r="D89" s="8"/>
      <c r="E89" s="8"/>
      <c r="F89" s="8"/>
      <c r="G89" s="8"/>
      <c r="H89" s="8"/>
      <c r="I89" s="8"/>
      <c r="J89" s="8"/>
      <c r="K89" s="8"/>
      <c r="L89" s="8"/>
      <c r="M89" s="8"/>
      <c r="N89" s="19"/>
      <c r="O89" s="8"/>
      <c r="P89" s="8"/>
      <c r="Q89" s="8"/>
      <c r="R89" s="8"/>
      <c r="S89" s="8"/>
      <c r="T89" s="8"/>
      <c r="U89" s="8"/>
      <c r="V89" s="8"/>
      <c r="W89" s="8"/>
      <c r="X89" s="8"/>
    </row>
    <row r="90" spans="1:24" x14ac:dyDescent="0.2">
      <c r="A90" s="8"/>
      <c r="B90" s="8"/>
      <c r="C90" s="8"/>
      <c r="D90" s="8"/>
      <c r="E90" s="8"/>
      <c r="F90" s="8"/>
      <c r="G90" s="8"/>
      <c r="H90" s="8"/>
      <c r="I90" s="8"/>
      <c r="J90" s="8"/>
      <c r="K90" s="8"/>
      <c r="L90" s="8"/>
      <c r="M90" s="8"/>
      <c r="N90" s="19"/>
      <c r="O90" s="8"/>
      <c r="P90" s="8"/>
      <c r="Q90" s="8"/>
      <c r="R90" s="8"/>
      <c r="S90" s="8"/>
      <c r="T90" s="8"/>
      <c r="U90" s="8"/>
      <c r="V90" s="8"/>
      <c r="W90" s="8"/>
      <c r="X90" s="8"/>
    </row>
    <row r="91" spans="1:24" x14ac:dyDescent="0.2">
      <c r="A91" s="8"/>
      <c r="B91" s="8"/>
      <c r="C91" s="8"/>
      <c r="D91" s="8"/>
      <c r="E91" s="8"/>
      <c r="F91" s="8"/>
      <c r="G91" s="8"/>
      <c r="H91" s="8"/>
      <c r="I91" s="8"/>
      <c r="J91" s="8"/>
      <c r="K91" s="8"/>
      <c r="L91" s="8"/>
      <c r="M91" s="8"/>
      <c r="N91" s="19"/>
      <c r="O91" s="8"/>
      <c r="P91" s="8"/>
      <c r="Q91" s="8"/>
      <c r="R91" s="8"/>
      <c r="S91" s="8"/>
      <c r="T91" s="8"/>
      <c r="U91" s="8"/>
      <c r="V91" s="8"/>
      <c r="W91" s="8"/>
      <c r="X91" s="8"/>
    </row>
    <row r="92" spans="1:24" x14ac:dyDescent="0.2">
      <c r="A92" s="8"/>
      <c r="B92" s="8"/>
      <c r="C92" s="8"/>
      <c r="D92" s="8"/>
      <c r="E92" s="8"/>
      <c r="F92" s="8"/>
      <c r="G92" s="8"/>
      <c r="H92" s="8"/>
      <c r="I92" s="8"/>
      <c r="J92" s="8"/>
      <c r="K92" s="8"/>
      <c r="L92" s="8"/>
      <c r="M92" s="8"/>
      <c r="N92" s="19"/>
      <c r="O92" s="8"/>
      <c r="P92" s="8"/>
      <c r="Q92" s="8"/>
      <c r="R92" s="8"/>
      <c r="S92" s="8"/>
      <c r="T92" s="8"/>
      <c r="U92" s="8"/>
      <c r="V92" s="8"/>
      <c r="W92" s="8"/>
      <c r="X92" s="8"/>
    </row>
    <row r="93" spans="1:24" x14ac:dyDescent="0.2">
      <c r="A93" s="8"/>
      <c r="B93" s="8"/>
      <c r="C93" s="8"/>
      <c r="D93" s="8"/>
      <c r="E93" s="8"/>
      <c r="F93" s="8"/>
      <c r="G93" s="8"/>
      <c r="H93" s="8"/>
      <c r="I93" s="8"/>
      <c r="J93" s="8"/>
      <c r="K93" s="8"/>
      <c r="L93" s="8"/>
      <c r="M93" s="8"/>
      <c r="N93" s="19"/>
      <c r="O93" s="8"/>
      <c r="P93" s="8"/>
      <c r="Q93" s="8"/>
      <c r="R93" s="8"/>
      <c r="S93" s="8"/>
      <c r="T93" s="8"/>
      <c r="U93" s="8"/>
      <c r="V93" s="8"/>
      <c r="W93" s="8"/>
      <c r="X93" s="8"/>
    </row>
    <row r="94" spans="1:24" x14ac:dyDescent="0.2">
      <c r="A94" s="8"/>
      <c r="B94" s="8"/>
      <c r="C94" s="8"/>
      <c r="D94" s="8"/>
      <c r="E94" s="8"/>
      <c r="F94" s="8"/>
      <c r="G94" s="8"/>
      <c r="H94" s="8"/>
      <c r="I94" s="8"/>
      <c r="J94" s="8"/>
      <c r="K94" s="8"/>
      <c r="L94" s="8"/>
      <c r="M94" s="8"/>
      <c r="N94" s="19"/>
      <c r="O94" s="8"/>
      <c r="P94" s="8"/>
      <c r="Q94" s="8"/>
      <c r="R94" s="8"/>
      <c r="S94" s="8"/>
      <c r="T94" s="8"/>
      <c r="U94" s="8"/>
      <c r="V94" s="8"/>
      <c r="W94" s="8"/>
      <c r="X94" s="8"/>
    </row>
    <row r="95" spans="1:24" x14ac:dyDescent="0.2">
      <c r="A95" s="8"/>
      <c r="B95" s="8"/>
      <c r="C95" s="8"/>
      <c r="D95" s="8"/>
      <c r="E95" s="8"/>
      <c r="F95" s="8"/>
      <c r="G95" s="8"/>
      <c r="H95" s="8"/>
      <c r="I95" s="8"/>
      <c r="J95" s="8"/>
      <c r="K95" s="8"/>
      <c r="L95" s="8"/>
      <c r="M95" s="8"/>
      <c r="N95" s="19"/>
      <c r="O95" s="8"/>
      <c r="P95" s="8"/>
      <c r="Q95" s="8"/>
      <c r="R95" s="8"/>
      <c r="S95" s="8"/>
      <c r="T95" s="8"/>
      <c r="U95" s="8"/>
      <c r="V95" s="8"/>
      <c r="W95" s="8"/>
      <c r="X95" s="8"/>
    </row>
    <row r="96" spans="1:24" x14ac:dyDescent="0.2">
      <c r="A96" s="8"/>
      <c r="B96" s="8"/>
      <c r="C96" s="8"/>
      <c r="D96" s="8"/>
      <c r="E96" s="8"/>
      <c r="F96" s="8"/>
      <c r="G96" s="8"/>
      <c r="H96" s="8"/>
      <c r="I96" s="8"/>
      <c r="J96" s="8"/>
      <c r="K96" s="8"/>
      <c r="L96" s="8"/>
      <c r="M96" s="8"/>
      <c r="N96" s="19"/>
      <c r="O96" s="8"/>
      <c r="P96" s="8"/>
      <c r="Q96" s="8"/>
      <c r="R96" s="8"/>
      <c r="S96" s="8"/>
      <c r="T96" s="8"/>
      <c r="U96" s="8"/>
      <c r="V96" s="8"/>
      <c r="W96" s="8"/>
      <c r="X96" s="8"/>
    </row>
    <row r="97" spans="1:24" x14ac:dyDescent="0.2">
      <c r="A97" s="8"/>
      <c r="B97" s="8"/>
      <c r="C97" s="8"/>
      <c r="D97" s="8"/>
      <c r="E97" s="8"/>
      <c r="F97" s="8"/>
      <c r="G97" s="8"/>
      <c r="H97" s="8"/>
      <c r="I97" s="8"/>
      <c r="J97" s="8"/>
      <c r="K97" s="8"/>
      <c r="L97" s="8"/>
      <c r="M97" s="8"/>
      <c r="N97" s="19"/>
      <c r="O97" s="8"/>
      <c r="P97" s="8"/>
      <c r="Q97" s="8"/>
      <c r="R97" s="8"/>
      <c r="S97" s="8"/>
      <c r="T97" s="8"/>
      <c r="U97" s="8"/>
      <c r="V97" s="8"/>
      <c r="W97" s="8"/>
      <c r="X97" s="8"/>
    </row>
    <row r="98" spans="1:24" x14ac:dyDescent="0.2">
      <c r="A98" s="8"/>
      <c r="B98" s="8"/>
      <c r="C98" s="8"/>
      <c r="D98" s="8"/>
      <c r="E98" s="8"/>
      <c r="F98" s="8"/>
      <c r="G98" s="8"/>
      <c r="H98" s="8"/>
      <c r="I98" s="8"/>
      <c r="J98" s="8"/>
      <c r="K98" s="8"/>
      <c r="L98" s="8"/>
      <c r="M98" s="8"/>
      <c r="N98" s="19"/>
      <c r="O98" s="8"/>
      <c r="P98" s="8"/>
      <c r="Q98" s="8"/>
      <c r="R98" s="8"/>
      <c r="S98" s="8"/>
      <c r="T98" s="8"/>
      <c r="U98" s="8"/>
      <c r="V98" s="8"/>
      <c r="W98" s="8"/>
      <c r="X98" s="8"/>
    </row>
    <row r="99" spans="1:24" x14ac:dyDescent="0.2">
      <c r="A99" s="8"/>
      <c r="B99" s="8"/>
      <c r="C99" s="8"/>
      <c r="D99" s="8"/>
      <c r="E99" s="8"/>
      <c r="F99" s="8"/>
      <c r="G99" s="8"/>
      <c r="H99" s="8"/>
      <c r="I99" s="8"/>
      <c r="J99" s="8"/>
      <c r="K99" s="8"/>
      <c r="L99" s="8"/>
      <c r="M99" s="8"/>
      <c r="N99" s="19"/>
      <c r="O99" s="8"/>
      <c r="P99" s="8"/>
      <c r="Q99" s="8"/>
      <c r="R99" s="8"/>
      <c r="S99" s="8"/>
      <c r="T99" s="8"/>
      <c r="U99" s="8"/>
      <c r="V99" s="8"/>
      <c r="W99" s="8"/>
      <c r="X99" s="8"/>
    </row>
    <row r="100" spans="1:24" x14ac:dyDescent="0.2">
      <c r="A100" s="8"/>
      <c r="B100" s="8"/>
      <c r="C100" s="8"/>
      <c r="D100" s="8"/>
      <c r="E100" s="8"/>
      <c r="F100" s="8"/>
      <c r="G100" s="8"/>
      <c r="H100" s="8"/>
      <c r="I100" s="8"/>
      <c r="J100" s="8"/>
      <c r="K100" s="8"/>
      <c r="L100" s="8"/>
      <c r="M100" s="8"/>
      <c r="N100" s="19"/>
      <c r="O100" s="8"/>
      <c r="P100" s="8"/>
      <c r="Q100" s="8"/>
      <c r="R100" s="8"/>
      <c r="S100" s="8"/>
      <c r="T100" s="8"/>
      <c r="U100" s="8"/>
      <c r="V100" s="8"/>
      <c r="W100" s="8"/>
      <c r="X100" s="8"/>
    </row>
    <row r="101" spans="1:24"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row>
  </sheetData>
  <phoneticPr fontId="2" type="noConversion"/>
  <conditionalFormatting sqref="A7:E7">
    <cfRule type="expression" dxfId="2" priority="1" stopIfTrue="1">
      <formula>$A$7=0</formula>
    </cfRule>
  </conditionalFormatting>
  <conditionalFormatting sqref="F7:K7">
    <cfRule type="expression" dxfId="1" priority="2" stopIfTrue="1">
      <formula>$A$7=0</formula>
    </cfRule>
    <cfRule type="expression" dxfId="0" priority="3" stopIfTrue="1">
      <formula>$F$7="Решение найдено"</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7</xdr:col>
                    <xdr:colOff>800100</xdr:colOff>
                    <xdr:row>4</xdr:row>
                    <xdr:rowOff>0</xdr:rowOff>
                  </from>
                  <to>
                    <xdr:col>8</xdr:col>
                    <xdr:colOff>895350</xdr:colOff>
                    <xdr:row>4</xdr:row>
                    <xdr:rowOff>219075</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6</xdr:col>
                    <xdr:colOff>9525</xdr:colOff>
                    <xdr:row>3</xdr:row>
                    <xdr:rowOff>47625</xdr:rowOff>
                  </from>
                  <to>
                    <xdr:col>8</xdr:col>
                    <xdr:colOff>0</xdr:colOff>
                    <xdr:row>4</xdr:row>
                    <xdr:rowOff>219075</xdr:rowOff>
                  </to>
                </anchor>
              </controlPr>
            </control>
          </mc:Choice>
        </mc:AlternateContent>
        <mc:AlternateContent xmlns:mc="http://schemas.openxmlformats.org/markup-compatibility/2006">
          <mc:Choice Requires="x14">
            <control shapeId="1289" r:id="rId6" name="Drop Down 265">
              <controlPr defaultSize="0" autoLine="0" autoPict="0">
                <anchor moveWithCells="1">
                  <from>
                    <xdr:col>8</xdr:col>
                    <xdr:colOff>885825</xdr:colOff>
                    <xdr:row>4</xdr:row>
                    <xdr:rowOff>0</xdr:rowOff>
                  </from>
                  <to>
                    <xdr:col>10</xdr:col>
                    <xdr:colOff>9525</xdr:colOff>
                    <xdr:row>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6"/>
  <sheetViews>
    <sheetView topLeftCell="A20" workbookViewId="0">
      <selection activeCell="M46" sqref="M46"/>
    </sheetView>
  </sheetViews>
  <sheetFormatPr defaultRowHeight="12.75" x14ac:dyDescent="0.2"/>
  <cols>
    <col min="1" max="1" width="3.7109375" customWidth="1"/>
    <col min="2" max="2" width="13.7109375" customWidth="1"/>
    <col min="3" max="3" width="14.42578125" customWidth="1"/>
    <col min="4" max="4" width="13.7109375" customWidth="1"/>
    <col min="5" max="5" width="13.85546875" customWidth="1"/>
    <col min="6" max="6" width="13" customWidth="1"/>
    <col min="7" max="7" width="15.42578125" customWidth="1"/>
    <col min="8" max="8" width="12.28515625" customWidth="1"/>
    <col min="9" max="9" width="11.140625" customWidth="1"/>
    <col min="10" max="10" width="10.28515625" customWidth="1"/>
  </cols>
  <sheetData>
    <row r="1" spans="1:14" ht="18.75" x14ac:dyDescent="0.3">
      <c r="A1" s="3" t="s">
        <v>23</v>
      </c>
    </row>
    <row r="2" spans="1:14" x14ac:dyDescent="0.2">
      <c r="A2" s="1" t="s">
        <v>13</v>
      </c>
    </row>
    <row r="3" spans="1:14" x14ac:dyDescent="0.2">
      <c r="A3" s="1" t="s">
        <v>27</v>
      </c>
    </row>
    <row r="4" spans="1:14" x14ac:dyDescent="0.2">
      <c r="A4" s="8"/>
    </row>
    <row r="5" spans="1:14" x14ac:dyDescent="0.2">
      <c r="A5" s="35" t="s">
        <v>43</v>
      </c>
    </row>
    <row r="6" spans="1:14" x14ac:dyDescent="0.2">
      <c r="A6" s="51" t="s">
        <v>44</v>
      </c>
    </row>
    <row r="7" spans="1:14" x14ac:dyDescent="0.2">
      <c r="A7" s="51" t="s">
        <v>45</v>
      </c>
    </row>
    <row r="8" spans="1:14" x14ac:dyDescent="0.2">
      <c r="A8" s="52" t="s">
        <v>47</v>
      </c>
      <c r="B8" s="36"/>
      <c r="C8" s="36"/>
      <c r="D8" s="36"/>
      <c r="E8" s="36"/>
      <c r="F8" s="36"/>
      <c r="G8" s="36"/>
      <c r="H8" s="36"/>
      <c r="I8" s="36"/>
      <c r="J8" s="36"/>
      <c r="K8" s="36"/>
      <c r="L8" s="8"/>
      <c r="M8" s="8"/>
      <c r="N8" s="8"/>
    </row>
    <row r="9" spans="1:14" x14ac:dyDescent="0.2">
      <c r="A9" s="36"/>
      <c r="B9" s="36"/>
      <c r="C9" s="36"/>
      <c r="D9" s="36"/>
      <c r="E9" s="36"/>
      <c r="F9" s="36"/>
      <c r="G9" s="36"/>
      <c r="H9" s="36"/>
      <c r="I9" s="36"/>
      <c r="J9" s="36"/>
      <c r="K9" s="36"/>
      <c r="L9" s="8"/>
      <c r="M9" s="8"/>
      <c r="N9" s="8"/>
    </row>
    <row r="10" spans="1:14" ht="13.5" thickBot="1" x14ac:dyDescent="0.25">
      <c r="A10" s="37" t="s">
        <v>56</v>
      </c>
      <c r="B10" s="8"/>
      <c r="C10" s="8"/>
      <c r="D10" s="8"/>
      <c r="E10" s="8"/>
      <c r="F10" s="8"/>
      <c r="G10" s="8"/>
      <c r="H10" s="8"/>
      <c r="I10" s="8"/>
      <c r="J10" s="8"/>
      <c r="K10" s="8"/>
      <c r="L10" s="8"/>
      <c r="M10" s="8"/>
      <c r="N10" s="8"/>
    </row>
    <row r="11" spans="1:14" ht="56.25" customHeight="1" thickBot="1" x14ac:dyDescent="0.25">
      <c r="A11" s="105" t="s">
        <v>6</v>
      </c>
      <c r="B11" s="106" t="s">
        <v>8</v>
      </c>
      <c r="C11" s="106" t="s">
        <v>11</v>
      </c>
      <c r="D11" s="106" t="s">
        <v>9</v>
      </c>
      <c r="E11" s="106" t="s">
        <v>12</v>
      </c>
      <c r="F11" s="106" t="s">
        <v>46</v>
      </c>
      <c r="G11" s="107" t="s">
        <v>15</v>
      </c>
      <c r="H11" s="106" t="s">
        <v>10</v>
      </c>
      <c r="I11" s="106" t="s">
        <v>32</v>
      </c>
      <c r="J11" s="108" t="s">
        <v>74</v>
      </c>
      <c r="K11" s="8"/>
      <c r="L11" s="8"/>
      <c r="M11" s="8"/>
      <c r="N11" s="8"/>
    </row>
    <row r="12" spans="1:14" x14ac:dyDescent="0.2">
      <c r="A12" s="57">
        <v>1</v>
      </c>
      <c r="B12" s="58">
        <v>13</v>
      </c>
      <c r="C12" s="59">
        <v>1123397074460038.5</v>
      </c>
      <c r="D12" s="59">
        <v>-2.6062812127472893E+17</v>
      </c>
      <c r="E12" s="59">
        <v>2.7523228324270944E+17</v>
      </c>
      <c r="F12" s="59">
        <v>0</v>
      </c>
      <c r="G12" s="59">
        <v>0.1</v>
      </c>
      <c r="H12" s="59">
        <v>200</v>
      </c>
      <c r="I12" s="90">
        <f>ABS(H12-B12)</f>
        <v>187</v>
      </c>
      <c r="J12" s="109">
        <f>-LN(G12)</f>
        <v>2.3025850929940455</v>
      </c>
      <c r="K12" s="19"/>
      <c r="L12" s="19"/>
      <c r="M12" s="19"/>
      <c r="N12" s="8"/>
    </row>
    <row r="13" spans="1:14" x14ac:dyDescent="0.2">
      <c r="A13" s="41">
        <v>2</v>
      </c>
      <c r="B13" s="42">
        <v>13</v>
      </c>
      <c r="C13" s="43">
        <v>1123397074460038.5</v>
      </c>
      <c r="D13" s="43">
        <v>-2.6062812127472893E+17</v>
      </c>
      <c r="E13" s="43">
        <v>2.7523228324270944E+17</v>
      </c>
      <c r="F13" s="43">
        <v>0</v>
      </c>
      <c r="G13" s="43">
        <v>0.01</v>
      </c>
      <c r="H13" s="43">
        <v>200</v>
      </c>
      <c r="I13" s="91">
        <f t="shared" ref="I13:I22" si="0">ABS(H13-B13)</f>
        <v>187</v>
      </c>
      <c r="J13" s="110">
        <f t="shared" ref="J13:J22" si="1">-LN(G13)</f>
        <v>4.6051701859880909</v>
      </c>
      <c r="K13" s="19"/>
      <c r="L13" s="19"/>
      <c r="M13" s="19"/>
      <c r="N13" s="8"/>
    </row>
    <row r="14" spans="1:14" x14ac:dyDescent="0.2">
      <c r="A14" s="41">
        <v>3</v>
      </c>
      <c r="B14" s="42">
        <v>428.31953745217106</v>
      </c>
      <c r="C14" s="43">
        <v>359410300788.11481</v>
      </c>
      <c r="D14" s="43">
        <v>65886930096022.875</v>
      </c>
      <c r="E14" s="43">
        <v>88055523693088.125</v>
      </c>
      <c r="F14" s="43">
        <v>16</v>
      </c>
      <c r="G14" s="43">
        <v>1.0000000000000002E-3</v>
      </c>
      <c r="H14" s="43">
        <v>200</v>
      </c>
      <c r="I14" s="91">
        <f t="shared" si="0"/>
        <v>228.31953745217106</v>
      </c>
      <c r="J14" s="110">
        <f t="shared" si="1"/>
        <v>6.9077552789821368</v>
      </c>
      <c r="K14" s="19"/>
      <c r="L14" s="19"/>
      <c r="M14" s="19"/>
      <c r="N14" s="8"/>
    </row>
    <row r="15" spans="1:14" x14ac:dyDescent="0.2">
      <c r="A15" s="41">
        <v>4</v>
      </c>
      <c r="B15" s="42">
        <v>432.91644336749357</v>
      </c>
      <c r="C15" s="43">
        <v>350683403392.34027</v>
      </c>
      <c r="D15" s="43">
        <v>65899177913496.617</v>
      </c>
      <c r="E15" s="43">
        <v>85917433831123.359</v>
      </c>
      <c r="F15" s="43">
        <v>17</v>
      </c>
      <c r="G15" s="43">
        <v>1.0000000000000003E-4</v>
      </c>
      <c r="H15" s="43">
        <v>200</v>
      </c>
      <c r="I15" s="91">
        <f t="shared" si="0"/>
        <v>232.91644336749357</v>
      </c>
      <c r="J15" s="110">
        <f t="shared" si="1"/>
        <v>9.2103403719761818</v>
      </c>
      <c r="K15" s="19"/>
      <c r="L15" s="19"/>
      <c r="M15" s="19"/>
      <c r="N15" s="8"/>
    </row>
    <row r="16" spans="1:14" x14ac:dyDescent="0.2">
      <c r="A16" s="41">
        <v>5</v>
      </c>
      <c r="B16" s="42">
        <v>432.91644336749357</v>
      </c>
      <c r="C16" s="43">
        <v>350683403392.34027</v>
      </c>
      <c r="D16" s="43">
        <v>65899177913496.617</v>
      </c>
      <c r="E16" s="43">
        <v>85917433831123.359</v>
      </c>
      <c r="F16" s="43">
        <v>17</v>
      </c>
      <c r="G16" s="43">
        <v>1.0000000000000006E-5</v>
      </c>
      <c r="H16" s="43">
        <v>200</v>
      </c>
      <c r="I16" s="91">
        <f t="shared" si="0"/>
        <v>232.91644336749357</v>
      </c>
      <c r="J16" s="110">
        <f t="shared" si="1"/>
        <v>11.512925464970229</v>
      </c>
      <c r="K16" s="19"/>
      <c r="L16" s="19"/>
      <c r="M16" s="19"/>
      <c r="N16" s="8"/>
    </row>
    <row r="17" spans="1:14" x14ac:dyDescent="0.2">
      <c r="A17" s="41">
        <v>6</v>
      </c>
      <c r="B17" s="42">
        <v>432.91644336749357</v>
      </c>
      <c r="C17" s="43">
        <v>350683403392.34027</v>
      </c>
      <c r="D17" s="43">
        <v>65899177913496.617</v>
      </c>
      <c r="E17" s="43">
        <v>85917433831123.359</v>
      </c>
      <c r="F17" s="43">
        <v>17</v>
      </c>
      <c r="G17" s="43">
        <v>1.0000000000000006E-6</v>
      </c>
      <c r="H17" s="43">
        <v>200</v>
      </c>
      <c r="I17" s="91">
        <f t="shared" si="0"/>
        <v>232.91644336749357</v>
      </c>
      <c r="J17" s="110">
        <f t="shared" si="1"/>
        <v>13.815510557964274</v>
      </c>
      <c r="K17" s="19"/>
      <c r="L17" s="19"/>
      <c r="M17" s="19"/>
      <c r="N17" s="8"/>
    </row>
    <row r="18" spans="1:14" x14ac:dyDescent="0.2">
      <c r="A18" s="41">
        <v>7</v>
      </c>
      <c r="B18" s="42">
        <v>433.08515031727228</v>
      </c>
      <c r="C18" s="43">
        <v>350368930512.09326</v>
      </c>
      <c r="D18" s="43">
        <v>65899192961868.984</v>
      </c>
      <c r="E18" s="43">
        <v>85840387975462.844</v>
      </c>
      <c r="F18" s="43">
        <v>18</v>
      </c>
      <c r="G18" s="43">
        <v>1.0000000000000006E-7</v>
      </c>
      <c r="H18" s="43">
        <v>200</v>
      </c>
      <c r="I18" s="91">
        <f t="shared" si="0"/>
        <v>233.08515031727228</v>
      </c>
      <c r="J18" s="110">
        <f t="shared" si="1"/>
        <v>16.11809565095832</v>
      </c>
      <c r="K18" s="19"/>
      <c r="L18" s="19"/>
      <c r="M18" s="19"/>
      <c r="N18" s="8"/>
    </row>
    <row r="19" spans="1:14" x14ac:dyDescent="0.2">
      <c r="A19" s="41">
        <v>8</v>
      </c>
      <c r="B19" s="42">
        <v>433.08515031727228</v>
      </c>
      <c r="C19" s="43">
        <v>350368930512.09326</v>
      </c>
      <c r="D19" s="43">
        <v>65899192961868.984</v>
      </c>
      <c r="E19" s="43">
        <v>85840387975462.844</v>
      </c>
      <c r="F19" s="43">
        <v>18</v>
      </c>
      <c r="G19" s="43">
        <v>1.0000000000000008E-8</v>
      </c>
      <c r="H19" s="43">
        <v>200</v>
      </c>
      <c r="I19" s="91">
        <f t="shared" si="0"/>
        <v>233.08515031727228</v>
      </c>
      <c r="J19" s="110">
        <f t="shared" si="1"/>
        <v>18.420680743952364</v>
      </c>
      <c r="K19" s="19"/>
      <c r="L19" s="19"/>
      <c r="M19" s="19"/>
      <c r="N19" s="8"/>
    </row>
    <row r="20" spans="1:14" x14ac:dyDescent="0.2">
      <c r="A20" s="41">
        <v>9</v>
      </c>
      <c r="B20" s="42">
        <v>433.0853677257258</v>
      </c>
      <c r="C20" s="43">
        <v>350368525519.70435</v>
      </c>
      <c r="D20" s="43">
        <v>65899192961893.938</v>
      </c>
      <c r="E20" s="43">
        <v>85840288752327.563</v>
      </c>
      <c r="F20" s="43">
        <v>19</v>
      </c>
      <c r="G20" s="43">
        <v>1.0000000000000009E-9</v>
      </c>
      <c r="H20" s="43">
        <v>200</v>
      </c>
      <c r="I20" s="91">
        <f t="shared" si="0"/>
        <v>233.0853677257258</v>
      </c>
      <c r="J20" s="110">
        <f t="shared" si="1"/>
        <v>20.72326583694641</v>
      </c>
      <c r="K20" s="19"/>
      <c r="L20" s="19"/>
      <c r="M20" s="19"/>
      <c r="N20" s="8"/>
    </row>
    <row r="21" spans="1:14" x14ac:dyDescent="0.2">
      <c r="A21" s="41">
        <v>10</v>
      </c>
      <c r="B21" s="42">
        <v>433.0853677257258</v>
      </c>
      <c r="C21" s="43">
        <v>350368525519.70435</v>
      </c>
      <c r="D21" s="43">
        <v>65899192961893.938</v>
      </c>
      <c r="E21" s="43">
        <v>85840288752327.563</v>
      </c>
      <c r="F21" s="43">
        <v>19</v>
      </c>
      <c r="G21" s="43">
        <v>1.0000000000000009E-10</v>
      </c>
      <c r="H21" s="43">
        <v>200</v>
      </c>
      <c r="I21" s="91">
        <f t="shared" si="0"/>
        <v>233.0853677257258</v>
      </c>
      <c r="J21" s="110">
        <f t="shared" si="1"/>
        <v>23.025850929940457</v>
      </c>
      <c r="K21" s="19"/>
      <c r="L21" s="19"/>
      <c r="M21" s="19"/>
      <c r="N21" s="8"/>
    </row>
    <row r="22" spans="1:14" ht="13.5" thickBot="1" x14ac:dyDescent="0.25">
      <c r="A22" s="45">
        <v>11</v>
      </c>
      <c r="B22" s="46">
        <v>727.86885245901624</v>
      </c>
      <c r="C22" s="47">
        <v>44283510351277.234</v>
      </c>
      <c r="D22" s="47">
        <v>1.4519183721730234E+16</v>
      </c>
      <c r="E22" s="47">
        <v>1.7713404140510894E+16</v>
      </c>
      <c r="F22" s="47">
        <v>11</v>
      </c>
      <c r="G22" s="47">
        <v>1.0000000000000011E-11</v>
      </c>
      <c r="H22" s="47">
        <v>200</v>
      </c>
      <c r="I22" s="94">
        <f t="shared" si="0"/>
        <v>527.86885245901624</v>
      </c>
      <c r="J22" s="111">
        <f t="shared" si="1"/>
        <v>25.3284360229345</v>
      </c>
      <c r="K22" s="19"/>
      <c r="L22" s="19"/>
      <c r="M22" s="19"/>
      <c r="N22" s="8"/>
    </row>
    <row r="23" spans="1:14" x14ac:dyDescent="0.2">
      <c r="A23" s="83"/>
      <c r="B23" s="84"/>
      <c r="C23" s="83"/>
      <c r="D23" s="83"/>
      <c r="E23" s="83"/>
      <c r="F23" s="83"/>
      <c r="G23" s="83"/>
      <c r="H23" s="83"/>
      <c r="I23" s="85"/>
      <c r="J23" s="19"/>
      <c r="K23" s="19"/>
      <c r="L23" s="19"/>
      <c r="M23" s="19"/>
      <c r="N23" s="8"/>
    </row>
    <row r="24" spans="1:14" ht="13.5" thickBot="1" x14ac:dyDescent="0.25">
      <c r="A24" s="19"/>
      <c r="D24" s="19"/>
      <c r="E24" s="19"/>
      <c r="F24" s="19"/>
      <c r="G24" s="19"/>
      <c r="H24" s="19"/>
      <c r="I24" s="38"/>
      <c r="J24" s="19"/>
      <c r="K24" s="19"/>
      <c r="L24" s="19"/>
      <c r="M24" s="19"/>
      <c r="N24" s="8"/>
    </row>
    <row r="25" spans="1:14" ht="13.5" thickBot="1" x14ac:dyDescent="0.25">
      <c r="A25" s="37" t="s">
        <v>71</v>
      </c>
      <c r="B25" s="8"/>
      <c r="C25" s="8"/>
      <c r="D25" s="8"/>
      <c r="E25" s="8"/>
      <c r="F25" s="8"/>
      <c r="G25" s="8"/>
      <c r="H25" s="87">
        <v>14.834058213449321</v>
      </c>
      <c r="I25" s="82">
        <f>H86-H27</f>
        <v>875.20943459351065</v>
      </c>
      <c r="J25" s="19"/>
      <c r="K25" s="19"/>
      <c r="L25" s="19"/>
      <c r="M25" s="19"/>
      <c r="N25" s="8"/>
    </row>
    <row r="26" spans="1:14" ht="51.75" thickBot="1" x14ac:dyDescent="0.25">
      <c r="A26" s="55" t="s">
        <v>6</v>
      </c>
      <c r="B26" s="55" t="s">
        <v>8</v>
      </c>
      <c r="C26" s="55" t="s">
        <v>11</v>
      </c>
      <c r="D26" s="55" t="s">
        <v>9</v>
      </c>
      <c r="E26" s="55" t="s">
        <v>12</v>
      </c>
      <c r="F26" s="55" t="s">
        <v>46</v>
      </c>
      <c r="G26" s="56" t="s">
        <v>15</v>
      </c>
      <c r="H26" s="55" t="s">
        <v>10</v>
      </c>
      <c r="I26" s="55" t="s">
        <v>32</v>
      </c>
      <c r="J26" s="19"/>
      <c r="K26" s="19"/>
      <c r="L26" s="19"/>
      <c r="M26" s="19"/>
      <c r="N26" s="8"/>
    </row>
    <row r="27" spans="1:14" x14ac:dyDescent="0.2">
      <c r="A27" s="57">
        <v>1</v>
      </c>
      <c r="B27" s="58">
        <v>433.08536772608505</v>
      </c>
      <c r="C27" s="59">
        <v>350368525519.03528</v>
      </c>
      <c r="D27" s="59">
        <v>65899192961893.969</v>
      </c>
      <c r="E27" s="59">
        <v>85840288752163.641</v>
      </c>
      <c r="F27" s="59">
        <v>29</v>
      </c>
      <c r="G27" s="59">
        <v>1.0000000000000001E-9</v>
      </c>
      <c r="H27" s="76">
        <f t="shared" ref="H27:H75" si="2">H28-$H$25</f>
        <v>0.9999999999991438</v>
      </c>
      <c r="I27" s="60">
        <f t="shared" ref="I27:I91" si="3">ABS(H27-$B$22)</f>
        <v>726.86885245901715</v>
      </c>
      <c r="J27" s="19"/>
      <c r="K27" s="19"/>
      <c r="L27" s="19"/>
      <c r="M27" s="19"/>
      <c r="N27" s="8"/>
    </row>
    <row r="28" spans="1:14" x14ac:dyDescent="0.2">
      <c r="A28" s="41">
        <v>2</v>
      </c>
      <c r="B28" s="42">
        <v>433.08536772397343</v>
      </c>
      <c r="C28" s="43">
        <v>350368525522.96808</v>
      </c>
      <c r="D28" s="43">
        <v>65899192961893.82</v>
      </c>
      <c r="E28" s="43">
        <v>85840288753127.172</v>
      </c>
      <c r="F28" s="43">
        <v>26</v>
      </c>
      <c r="G28" s="43">
        <v>1.0000000000000001E-9</v>
      </c>
      <c r="H28" s="77">
        <f t="shared" si="2"/>
        <v>15.834058213448465</v>
      </c>
      <c r="I28" s="44">
        <f t="shared" si="3"/>
        <v>712.03479424556781</v>
      </c>
      <c r="J28" s="19"/>
      <c r="K28" s="19"/>
      <c r="L28" s="19"/>
      <c r="M28" s="19"/>
      <c r="N28" s="8"/>
    </row>
    <row r="29" spans="1:14" x14ac:dyDescent="0.2">
      <c r="A29" s="41">
        <v>3</v>
      </c>
      <c r="B29" s="42">
        <v>433.0853677260863</v>
      </c>
      <c r="C29" s="43">
        <v>350368525519.03217</v>
      </c>
      <c r="D29" s="43">
        <v>65899192961893.82</v>
      </c>
      <c r="E29" s="43">
        <v>85840288752162.875</v>
      </c>
      <c r="F29" s="43">
        <v>25</v>
      </c>
      <c r="G29" s="43">
        <v>1.0000000000000001E-9</v>
      </c>
      <c r="H29" s="77">
        <f t="shared" si="2"/>
        <v>30.668116426897786</v>
      </c>
      <c r="I29" s="44">
        <f t="shared" si="3"/>
        <v>697.20073603211847</v>
      </c>
      <c r="J29" s="19"/>
      <c r="K29" s="19"/>
      <c r="L29" s="19"/>
      <c r="M29" s="19"/>
      <c r="N29" s="8"/>
    </row>
    <row r="30" spans="1:14" x14ac:dyDescent="0.2">
      <c r="A30" s="41">
        <v>4</v>
      </c>
      <c r="B30" s="42">
        <v>433.0853677260863</v>
      </c>
      <c r="C30" s="43">
        <v>350368525519.03217</v>
      </c>
      <c r="D30" s="43">
        <v>65899192961893.82</v>
      </c>
      <c r="E30" s="43">
        <v>85840288752162.875</v>
      </c>
      <c r="F30" s="43">
        <v>24</v>
      </c>
      <c r="G30" s="43">
        <v>1.0000000000000001E-9</v>
      </c>
      <c r="H30" s="77">
        <f t="shared" si="2"/>
        <v>45.502174640347107</v>
      </c>
      <c r="I30" s="44">
        <f t="shared" si="3"/>
        <v>682.36667781866913</v>
      </c>
      <c r="J30" s="19"/>
      <c r="K30" s="19"/>
      <c r="L30" s="19"/>
      <c r="M30" s="19"/>
      <c r="N30" s="8"/>
    </row>
    <row r="31" spans="1:14" x14ac:dyDescent="0.2">
      <c r="A31" s="41">
        <v>5</v>
      </c>
      <c r="B31" s="42">
        <v>433.08536772608619</v>
      </c>
      <c r="C31" s="43">
        <v>350368525519.03339</v>
      </c>
      <c r="D31" s="43">
        <v>65899192961894.008</v>
      </c>
      <c r="E31" s="43">
        <v>85840288752163.172</v>
      </c>
      <c r="F31" s="43">
        <v>23</v>
      </c>
      <c r="G31" s="43">
        <v>1.0000000000000001E-9</v>
      </c>
      <c r="H31" s="77">
        <f t="shared" si="2"/>
        <v>60.336232853796432</v>
      </c>
      <c r="I31" s="44">
        <f t="shared" si="3"/>
        <v>667.53261960521979</v>
      </c>
      <c r="J31" s="19"/>
      <c r="K31" s="19"/>
      <c r="L31" s="19"/>
      <c r="M31" s="19"/>
      <c r="N31" s="8"/>
    </row>
    <row r="32" spans="1:14" x14ac:dyDescent="0.2">
      <c r="A32" s="41">
        <v>6</v>
      </c>
      <c r="B32" s="42">
        <v>433.08536772597517</v>
      </c>
      <c r="C32" s="43">
        <v>350368525519.23944</v>
      </c>
      <c r="D32" s="43">
        <v>65899192961893.867</v>
      </c>
      <c r="E32" s="43">
        <v>85840288752213.656</v>
      </c>
      <c r="F32" s="43">
        <v>22</v>
      </c>
      <c r="G32" s="43">
        <v>1.0000000000000001E-9</v>
      </c>
      <c r="H32" s="77">
        <f t="shared" si="2"/>
        <v>75.170291067245756</v>
      </c>
      <c r="I32" s="44">
        <f t="shared" si="3"/>
        <v>652.69856139177045</v>
      </c>
      <c r="J32" s="19"/>
      <c r="K32" s="19"/>
      <c r="L32" s="19"/>
      <c r="M32" s="19"/>
      <c r="N32" s="8"/>
    </row>
    <row r="33" spans="1:14" x14ac:dyDescent="0.2">
      <c r="A33" s="41">
        <v>7</v>
      </c>
      <c r="B33" s="42">
        <v>433.08536761005513</v>
      </c>
      <c r="C33" s="43">
        <v>350368525735.17773</v>
      </c>
      <c r="D33" s="43">
        <v>65899192961893.969</v>
      </c>
      <c r="E33" s="43">
        <v>85840288805118.547</v>
      </c>
      <c r="F33" s="43">
        <v>21</v>
      </c>
      <c r="G33" s="43">
        <v>1.0000000000000001E-9</v>
      </c>
      <c r="H33" s="77">
        <f t="shared" si="2"/>
        <v>90.004349280695081</v>
      </c>
      <c r="I33" s="44">
        <f t="shared" si="3"/>
        <v>637.86450317832112</v>
      </c>
      <c r="J33" s="19"/>
      <c r="K33" s="19"/>
      <c r="L33" s="19"/>
      <c r="M33" s="19"/>
      <c r="N33" s="8"/>
    </row>
    <row r="34" spans="1:14" x14ac:dyDescent="0.2">
      <c r="A34" s="41">
        <v>8</v>
      </c>
      <c r="B34" s="42">
        <v>433.08536772606823</v>
      </c>
      <c r="C34" s="43">
        <v>350368525519.06641</v>
      </c>
      <c r="D34" s="43">
        <v>65899192961893.922</v>
      </c>
      <c r="E34" s="43">
        <v>85840288752171.266</v>
      </c>
      <c r="F34" s="43">
        <v>21</v>
      </c>
      <c r="G34" s="43">
        <v>1.0000000000000001E-9</v>
      </c>
      <c r="H34" s="77">
        <f t="shared" si="2"/>
        <v>104.83840749414441</v>
      </c>
      <c r="I34" s="44">
        <f t="shared" si="3"/>
        <v>623.03044496487178</v>
      </c>
      <c r="J34" s="19"/>
      <c r="K34" s="19"/>
      <c r="L34" s="19"/>
      <c r="M34" s="19"/>
      <c r="N34" s="8"/>
    </row>
    <row r="35" spans="1:14" x14ac:dyDescent="0.2">
      <c r="A35" s="41">
        <v>9</v>
      </c>
      <c r="B35" s="42">
        <v>433.08536772608625</v>
      </c>
      <c r="C35" s="43">
        <v>350368525519.03217</v>
      </c>
      <c r="D35" s="43">
        <v>65899192961893.797</v>
      </c>
      <c r="E35" s="43">
        <v>85840288752162.875</v>
      </c>
      <c r="F35" s="43">
        <v>21</v>
      </c>
      <c r="G35" s="43">
        <v>1.0000000000000001E-9</v>
      </c>
      <c r="H35" s="77">
        <f t="shared" si="2"/>
        <v>119.67246570759373</v>
      </c>
      <c r="I35" s="44">
        <f t="shared" si="3"/>
        <v>608.19638675142255</v>
      </c>
      <c r="J35" s="19"/>
      <c r="K35" s="19"/>
      <c r="L35" s="19"/>
      <c r="M35" s="19"/>
      <c r="N35" s="8"/>
    </row>
    <row r="36" spans="1:14" x14ac:dyDescent="0.2">
      <c r="A36" s="41">
        <v>10</v>
      </c>
      <c r="B36" s="42">
        <v>433.08536772573802</v>
      </c>
      <c r="C36" s="43">
        <v>350368525519.68127</v>
      </c>
      <c r="D36" s="43">
        <v>65899192961893.883</v>
      </c>
      <c r="E36" s="43">
        <v>85840288752321.906</v>
      </c>
      <c r="F36" s="43">
        <v>20</v>
      </c>
      <c r="G36" s="43">
        <v>1.0000000000000001E-9</v>
      </c>
      <c r="H36" s="77">
        <f t="shared" si="2"/>
        <v>134.50652392104305</v>
      </c>
      <c r="I36" s="44">
        <f t="shared" si="3"/>
        <v>593.36232853797321</v>
      </c>
      <c r="J36" s="19"/>
      <c r="K36" s="19"/>
      <c r="L36" s="19"/>
      <c r="M36" s="19"/>
      <c r="N36" s="8"/>
    </row>
    <row r="37" spans="1:14" x14ac:dyDescent="0.2">
      <c r="A37" s="41">
        <v>11</v>
      </c>
      <c r="B37" s="42">
        <v>433.08536772608602</v>
      </c>
      <c r="C37" s="43">
        <v>350368525519.03339</v>
      </c>
      <c r="D37" s="43">
        <v>65899192961893.945</v>
      </c>
      <c r="E37" s="43">
        <v>85840288752163.172</v>
      </c>
      <c r="F37" s="43">
        <v>20</v>
      </c>
      <c r="G37" s="43">
        <v>1.0000000000000001E-9</v>
      </c>
      <c r="H37" s="77">
        <f t="shared" si="2"/>
        <v>149.34058213449237</v>
      </c>
      <c r="I37" s="44">
        <f t="shared" si="3"/>
        <v>578.52827032452387</v>
      </c>
      <c r="J37" s="19"/>
      <c r="K37" s="19"/>
      <c r="L37" s="19"/>
      <c r="M37" s="19"/>
      <c r="N37" s="8"/>
    </row>
    <row r="38" spans="1:14" x14ac:dyDescent="0.2">
      <c r="A38" s="41">
        <v>12</v>
      </c>
      <c r="B38" s="42">
        <v>433.08536766882673</v>
      </c>
      <c r="C38" s="43">
        <v>350368525625.69684</v>
      </c>
      <c r="D38" s="43">
        <v>65899192961893.93</v>
      </c>
      <c r="E38" s="43">
        <v>85840288778295.719</v>
      </c>
      <c r="F38" s="43">
        <v>19</v>
      </c>
      <c r="G38" s="43">
        <v>1.0000000000000001E-9</v>
      </c>
      <c r="H38" s="77">
        <f t="shared" si="2"/>
        <v>164.17464034794168</v>
      </c>
      <c r="I38" s="44">
        <f t="shared" si="3"/>
        <v>563.69421211107453</v>
      </c>
      <c r="J38" s="19"/>
      <c r="K38" s="19"/>
      <c r="L38" s="19"/>
      <c r="M38" s="19"/>
      <c r="N38" s="8"/>
    </row>
    <row r="39" spans="1:14" x14ac:dyDescent="0.2">
      <c r="A39" s="41">
        <v>13</v>
      </c>
      <c r="B39" s="42">
        <v>433.0853677257258</v>
      </c>
      <c r="C39" s="43">
        <v>350368525519.70435</v>
      </c>
      <c r="D39" s="43">
        <v>65899192961893.938</v>
      </c>
      <c r="E39" s="43">
        <v>85840288752327.563</v>
      </c>
      <c r="F39" s="43">
        <v>19</v>
      </c>
      <c r="G39" s="43">
        <v>1.0000000000000001E-9</v>
      </c>
      <c r="H39" s="77">
        <f t="shared" si="2"/>
        <v>179.00869856139099</v>
      </c>
      <c r="I39" s="44">
        <f t="shared" si="3"/>
        <v>548.8601538976252</v>
      </c>
      <c r="J39" s="19"/>
      <c r="K39" s="19"/>
      <c r="L39" s="19"/>
      <c r="M39" s="19"/>
      <c r="N39" s="8"/>
    </row>
    <row r="40" spans="1:14" x14ac:dyDescent="0.2">
      <c r="A40" s="41">
        <v>14</v>
      </c>
      <c r="B40" s="42">
        <v>433.08536772608517</v>
      </c>
      <c r="C40" s="43">
        <v>350368525519.03467</v>
      </c>
      <c r="D40" s="43">
        <v>65899192961893.891</v>
      </c>
      <c r="E40" s="43">
        <v>85840288752163.5</v>
      </c>
      <c r="F40" s="43">
        <v>19</v>
      </c>
      <c r="G40" s="43">
        <v>1.0000000000000001E-9</v>
      </c>
      <c r="H40" s="77">
        <f t="shared" si="2"/>
        <v>193.8427567748403</v>
      </c>
      <c r="I40" s="44">
        <f t="shared" si="3"/>
        <v>534.02609568417597</v>
      </c>
      <c r="J40" s="19"/>
      <c r="K40" s="19"/>
      <c r="L40" s="19"/>
      <c r="M40" s="19"/>
      <c r="N40" s="8"/>
    </row>
    <row r="41" spans="1:14" x14ac:dyDescent="0.2">
      <c r="A41" s="41">
        <v>15</v>
      </c>
      <c r="B41" s="42">
        <v>433.08536772608625</v>
      </c>
      <c r="C41" s="43">
        <v>350368525519.03217</v>
      </c>
      <c r="D41" s="43">
        <v>65899192961893.797</v>
      </c>
      <c r="E41" s="43">
        <v>85840288752162.875</v>
      </c>
      <c r="F41" s="43">
        <v>19</v>
      </c>
      <c r="G41" s="43">
        <v>1.0000000000000001E-9</v>
      </c>
      <c r="H41" s="77">
        <f t="shared" si="2"/>
        <v>208.67681498828961</v>
      </c>
      <c r="I41" s="44">
        <f t="shared" si="3"/>
        <v>519.19203747072663</v>
      </c>
      <c r="J41" s="19"/>
      <c r="K41" s="19"/>
      <c r="L41" s="19"/>
      <c r="M41" s="19"/>
      <c r="N41" s="8"/>
    </row>
    <row r="42" spans="1:14" x14ac:dyDescent="0.2">
      <c r="A42" s="41">
        <v>16</v>
      </c>
      <c r="B42" s="42">
        <v>433.08536771308229</v>
      </c>
      <c r="C42" s="43">
        <v>350368525543.25641</v>
      </c>
      <c r="D42" s="43">
        <v>65899192961893.844</v>
      </c>
      <c r="E42" s="43">
        <v>85840288758097.813</v>
      </c>
      <c r="F42" s="43">
        <v>18</v>
      </c>
      <c r="G42" s="43">
        <v>1.0000000000000001E-9</v>
      </c>
      <c r="H42" s="77">
        <f t="shared" si="2"/>
        <v>223.51087320173892</v>
      </c>
      <c r="I42" s="44">
        <f t="shared" si="3"/>
        <v>504.35797925727729</v>
      </c>
      <c r="J42" s="19"/>
      <c r="K42" s="19"/>
      <c r="L42" s="19"/>
      <c r="M42" s="19"/>
      <c r="N42" s="8"/>
    </row>
    <row r="43" spans="1:14" x14ac:dyDescent="0.2">
      <c r="A43" s="41">
        <v>17</v>
      </c>
      <c r="B43" s="42">
        <v>433.08536772584927</v>
      </c>
      <c r="C43" s="43">
        <v>350368525519.47406</v>
      </c>
      <c r="D43" s="43">
        <v>65899192961893.883</v>
      </c>
      <c r="E43" s="43">
        <v>85840288752271.141</v>
      </c>
      <c r="F43" s="43">
        <v>18</v>
      </c>
      <c r="G43" s="43">
        <v>1.0000000000000001E-9</v>
      </c>
      <c r="H43" s="77">
        <f t="shared" si="2"/>
        <v>238.34493141518823</v>
      </c>
      <c r="I43" s="44">
        <f t="shared" si="3"/>
        <v>489.52392104382801</v>
      </c>
      <c r="J43" s="19"/>
      <c r="K43" s="19"/>
      <c r="L43" s="19"/>
      <c r="M43" s="19"/>
      <c r="N43" s="8"/>
    </row>
    <row r="44" spans="1:14" x14ac:dyDescent="0.2">
      <c r="A44" s="41">
        <v>18</v>
      </c>
      <c r="B44" s="42">
        <v>433.08536772608346</v>
      </c>
      <c r="C44" s="43">
        <v>350368525519.03833</v>
      </c>
      <c r="D44" s="43">
        <v>65899192961893.984</v>
      </c>
      <c r="E44" s="43">
        <v>85840288752164.391</v>
      </c>
      <c r="F44" s="43">
        <v>18</v>
      </c>
      <c r="G44" s="43">
        <v>1.0000000000000001E-9</v>
      </c>
      <c r="H44" s="77">
        <f t="shared" si="2"/>
        <v>253.17898962863754</v>
      </c>
      <c r="I44" s="44">
        <f t="shared" si="3"/>
        <v>474.68986283037873</v>
      </c>
      <c r="J44" s="19"/>
      <c r="K44" s="19"/>
      <c r="L44" s="19"/>
      <c r="M44" s="19"/>
      <c r="N44" s="8"/>
    </row>
    <row r="45" spans="1:14" x14ac:dyDescent="0.2">
      <c r="A45" s="41">
        <v>19</v>
      </c>
      <c r="B45" s="42">
        <v>433.08536772608619</v>
      </c>
      <c r="C45" s="43">
        <v>350368525519.03339</v>
      </c>
      <c r="D45" s="43">
        <v>65899192961894.008</v>
      </c>
      <c r="E45" s="43">
        <v>85840288752163.172</v>
      </c>
      <c r="F45" s="43">
        <v>18</v>
      </c>
      <c r="G45" s="43">
        <v>1.0000000000000001E-9</v>
      </c>
      <c r="H45" s="77">
        <f t="shared" si="2"/>
        <v>268.01304784208685</v>
      </c>
      <c r="I45" s="44">
        <f t="shared" si="3"/>
        <v>459.85580461692939</v>
      </c>
      <c r="J45" s="19"/>
      <c r="K45" s="19"/>
      <c r="L45" s="19"/>
      <c r="M45" s="19"/>
      <c r="N45" s="8"/>
    </row>
    <row r="46" spans="1:14" x14ac:dyDescent="0.2">
      <c r="A46" s="41">
        <v>20</v>
      </c>
      <c r="B46" s="42">
        <v>433.08536760329929</v>
      </c>
      <c r="C46" s="43">
        <v>350368525747.76221</v>
      </c>
      <c r="D46" s="43">
        <v>65899192961893.891</v>
      </c>
      <c r="E46" s="43">
        <v>85840288808201.734</v>
      </c>
      <c r="F46" s="43">
        <v>17</v>
      </c>
      <c r="G46" s="43">
        <v>1.0000000000000001E-9</v>
      </c>
      <c r="H46" s="77">
        <f t="shared" si="2"/>
        <v>282.84710605553619</v>
      </c>
      <c r="I46" s="44">
        <f t="shared" si="3"/>
        <v>445.02174640348005</v>
      </c>
      <c r="J46" s="19"/>
      <c r="K46" s="19"/>
      <c r="L46" s="19"/>
      <c r="M46" s="19"/>
      <c r="N46" s="8"/>
    </row>
    <row r="47" spans="1:14" x14ac:dyDescent="0.2">
      <c r="A47" s="41">
        <v>21</v>
      </c>
      <c r="B47" s="42">
        <v>433.08536771912503</v>
      </c>
      <c r="C47" s="43">
        <v>350368525532.00073</v>
      </c>
      <c r="D47" s="43">
        <v>65899192961894.008</v>
      </c>
      <c r="E47" s="43">
        <v>85840288755340.172</v>
      </c>
      <c r="F47" s="43">
        <v>17</v>
      </c>
      <c r="G47" s="43">
        <v>1.0000000000000001E-9</v>
      </c>
      <c r="H47" s="77">
        <f t="shared" si="2"/>
        <v>297.68116426898553</v>
      </c>
      <c r="I47" s="44">
        <f t="shared" si="3"/>
        <v>430.18768819003071</v>
      </c>
      <c r="J47" s="19"/>
      <c r="K47" s="19"/>
      <c r="L47" s="19"/>
      <c r="M47" s="19"/>
      <c r="N47" s="8"/>
    </row>
    <row r="48" spans="1:14" x14ac:dyDescent="0.2">
      <c r="A48" s="41">
        <v>22</v>
      </c>
      <c r="B48" s="42">
        <v>433.0853677257748</v>
      </c>
      <c r="C48" s="43">
        <v>350368525519.61285</v>
      </c>
      <c r="D48" s="43">
        <v>65899192961893.898</v>
      </c>
      <c r="E48" s="43">
        <v>85840288752305.156</v>
      </c>
      <c r="F48" s="43">
        <v>17</v>
      </c>
      <c r="G48" s="43">
        <v>1.0000000000000001E-9</v>
      </c>
      <c r="H48" s="77">
        <f t="shared" si="2"/>
        <v>312.51522248243487</v>
      </c>
      <c r="I48" s="44">
        <f t="shared" si="3"/>
        <v>415.35362997658137</v>
      </c>
      <c r="J48" s="19"/>
      <c r="K48" s="19"/>
      <c r="L48" s="19"/>
      <c r="M48" s="19"/>
      <c r="N48" s="8"/>
    </row>
    <row r="49" spans="1:14" x14ac:dyDescent="0.2">
      <c r="A49" s="41">
        <v>23</v>
      </c>
      <c r="B49" s="42">
        <v>433.08536772607528</v>
      </c>
      <c r="C49" s="43">
        <v>350368525519.05334</v>
      </c>
      <c r="D49" s="43">
        <v>65899192961893.938</v>
      </c>
      <c r="E49" s="43">
        <v>85840288752168.063</v>
      </c>
      <c r="F49" s="43">
        <v>17</v>
      </c>
      <c r="G49" s="43">
        <v>1.0000000000000001E-9</v>
      </c>
      <c r="H49" s="77">
        <f t="shared" si="2"/>
        <v>327.3492806958842</v>
      </c>
      <c r="I49" s="44">
        <f t="shared" si="3"/>
        <v>400.51957176313203</v>
      </c>
      <c r="J49" s="19"/>
      <c r="K49" s="19"/>
      <c r="L49" s="19"/>
      <c r="M49" s="19"/>
      <c r="N49" s="8"/>
    </row>
    <row r="50" spans="1:14" x14ac:dyDescent="0.2">
      <c r="A50" s="41">
        <v>24</v>
      </c>
      <c r="B50" s="42">
        <v>433.08536772608591</v>
      </c>
      <c r="C50" s="43">
        <v>350368525519.03339</v>
      </c>
      <c r="D50" s="43">
        <v>65899192961893.906</v>
      </c>
      <c r="E50" s="43">
        <v>85840288752163.172</v>
      </c>
      <c r="F50" s="43">
        <v>17</v>
      </c>
      <c r="G50" s="43">
        <v>1.0000000000000001E-9</v>
      </c>
      <c r="H50" s="77">
        <f t="shared" si="2"/>
        <v>342.18333890933354</v>
      </c>
      <c r="I50" s="44">
        <f t="shared" si="3"/>
        <v>385.6855135496827</v>
      </c>
      <c r="J50" s="19"/>
      <c r="K50" s="19"/>
      <c r="L50" s="19"/>
      <c r="M50" s="19"/>
      <c r="N50" s="8"/>
    </row>
    <row r="51" spans="1:14" x14ac:dyDescent="0.2">
      <c r="A51" s="41">
        <v>25</v>
      </c>
      <c r="B51" s="42">
        <v>433.08536772608619</v>
      </c>
      <c r="C51" s="43">
        <v>350368525519.03339</v>
      </c>
      <c r="D51" s="43">
        <v>65899192961894.008</v>
      </c>
      <c r="E51" s="43">
        <v>85840288752163.172</v>
      </c>
      <c r="F51" s="43">
        <v>17</v>
      </c>
      <c r="G51" s="43">
        <v>1.0000000000000001E-9</v>
      </c>
      <c r="H51" s="77">
        <f t="shared" si="2"/>
        <v>357.01739712278288</v>
      </c>
      <c r="I51" s="44">
        <f t="shared" si="3"/>
        <v>370.85145533623336</v>
      </c>
      <c r="J51" s="19"/>
      <c r="K51" s="19"/>
      <c r="L51" s="19"/>
      <c r="M51" s="19"/>
      <c r="N51" s="8"/>
    </row>
    <row r="52" spans="1:14" x14ac:dyDescent="0.2">
      <c r="A52" s="41">
        <v>26</v>
      </c>
      <c r="B52" s="42">
        <v>433.08536761131018</v>
      </c>
      <c r="C52" s="43">
        <v>350368525732.83942</v>
      </c>
      <c r="D52" s="43">
        <v>65899192961893.891</v>
      </c>
      <c r="E52" s="43">
        <v>85840288804545.656</v>
      </c>
      <c r="F52" s="43">
        <v>16</v>
      </c>
      <c r="G52" s="43">
        <v>1.0000000000000001E-9</v>
      </c>
      <c r="H52" s="77">
        <f t="shared" si="2"/>
        <v>371.85145533623222</v>
      </c>
      <c r="I52" s="44">
        <f t="shared" si="3"/>
        <v>356.01739712278402</v>
      </c>
      <c r="J52" s="19"/>
      <c r="K52" s="19"/>
      <c r="L52" s="19"/>
      <c r="M52" s="19"/>
      <c r="N52" s="8"/>
    </row>
    <row r="53" spans="1:14" x14ac:dyDescent="0.2">
      <c r="A53" s="41">
        <v>27</v>
      </c>
      <c r="B53" s="42">
        <v>433.08536771339936</v>
      </c>
      <c r="C53" s="43">
        <v>350368525542.66638</v>
      </c>
      <c r="D53" s="43">
        <v>65899192961893.961</v>
      </c>
      <c r="E53" s="43">
        <v>85840288757953.266</v>
      </c>
      <c r="F53" s="43">
        <v>16</v>
      </c>
      <c r="G53" s="43">
        <v>1.0000000000000001E-9</v>
      </c>
      <c r="H53" s="77">
        <f t="shared" si="2"/>
        <v>386.68551354968156</v>
      </c>
      <c r="I53" s="44">
        <f t="shared" si="3"/>
        <v>341.18333890933468</v>
      </c>
      <c r="J53" s="19"/>
      <c r="K53" s="19"/>
      <c r="L53" s="19"/>
      <c r="M53" s="19"/>
      <c r="N53" s="8"/>
    </row>
    <row r="54" spans="1:14" x14ac:dyDescent="0.2">
      <c r="A54" s="41">
        <v>28</v>
      </c>
      <c r="B54" s="42">
        <v>183.79705454390572</v>
      </c>
      <c r="C54" s="43">
        <v>2521351023913.9004</v>
      </c>
      <c r="D54" s="43">
        <v>201196385179590.03</v>
      </c>
      <c r="E54" s="43">
        <v>262220506487045.63</v>
      </c>
      <c r="F54" s="43">
        <v>42</v>
      </c>
      <c r="G54" s="43">
        <v>1.0000000000000001E-9</v>
      </c>
      <c r="H54" s="77">
        <f t="shared" si="2"/>
        <v>401.5195717631309</v>
      </c>
      <c r="I54" s="44">
        <f t="shared" si="3"/>
        <v>326.34928069588534</v>
      </c>
      <c r="J54" s="19"/>
      <c r="K54" s="19"/>
      <c r="L54" s="19"/>
      <c r="M54" s="19"/>
      <c r="N54" s="8"/>
    </row>
    <row r="55" spans="1:14" ht="12.75" customHeight="1" x14ac:dyDescent="0.2">
      <c r="A55" s="41">
        <v>29</v>
      </c>
      <c r="B55" s="42">
        <v>183.79705454390572</v>
      </c>
      <c r="C55" s="43">
        <v>2521351023913.9004</v>
      </c>
      <c r="D55" s="43">
        <v>201196385179590.03</v>
      </c>
      <c r="E55" s="43">
        <v>262220506487045.63</v>
      </c>
      <c r="F55" s="43">
        <v>42</v>
      </c>
      <c r="G55" s="43">
        <v>1.0000000000000001E-9</v>
      </c>
      <c r="H55" s="77">
        <f t="shared" si="2"/>
        <v>416.35362997658024</v>
      </c>
      <c r="I55" s="44">
        <f t="shared" si="3"/>
        <v>311.515222482436</v>
      </c>
      <c r="J55" s="19"/>
      <c r="K55" s="19"/>
      <c r="L55" s="19"/>
      <c r="M55" s="19"/>
      <c r="N55" s="8"/>
    </row>
    <row r="56" spans="1:14" ht="12.75" customHeight="1" x14ac:dyDescent="0.2">
      <c r="A56" s="41">
        <v>30</v>
      </c>
      <c r="B56" s="42">
        <v>183.79705454390572</v>
      </c>
      <c r="C56" s="43">
        <v>2521351023913.9004</v>
      </c>
      <c r="D56" s="43">
        <v>201196385179590.03</v>
      </c>
      <c r="E56" s="43">
        <v>262220506487045.63</v>
      </c>
      <c r="F56" s="43">
        <v>42</v>
      </c>
      <c r="G56" s="43">
        <v>1.0000000000000001E-9</v>
      </c>
      <c r="H56" s="77">
        <f t="shared" si="2"/>
        <v>431.18768819002958</v>
      </c>
      <c r="I56" s="44">
        <f t="shared" si="3"/>
        <v>296.68116426898666</v>
      </c>
      <c r="J56" s="19"/>
      <c r="K56" s="19"/>
      <c r="L56" s="19"/>
      <c r="M56" s="19"/>
      <c r="N56" s="8"/>
    </row>
    <row r="57" spans="1:14" ht="12.75" customHeight="1" x14ac:dyDescent="0.2">
      <c r="A57" s="41">
        <v>31</v>
      </c>
      <c r="B57" s="42">
        <v>183.79705454390572</v>
      </c>
      <c r="C57" s="43">
        <v>2521351023913.9004</v>
      </c>
      <c r="D57" s="43">
        <v>201196385179590.03</v>
      </c>
      <c r="E57" s="43">
        <v>262220506487045.63</v>
      </c>
      <c r="F57" s="43">
        <v>42</v>
      </c>
      <c r="G57" s="43">
        <v>1.0000000000000001E-9</v>
      </c>
      <c r="H57" s="77">
        <f t="shared" si="2"/>
        <v>446.02174640347891</v>
      </c>
      <c r="I57" s="44">
        <f t="shared" si="3"/>
        <v>281.84710605553732</v>
      </c>
      <c r="J57" s="19"/>
      <c r="K57" s="19"/>
      <c r="L57" s="19"/>
      <c r="M57" s="19"/>
      <c r="N57" s="8"/>
    </row>
    <row r="58" spans="1:14" ht="12.75" customHeight="1" x14ac:dyDescent="0.2">
      <c r="A58" s="41">
        <v>32</v>
      </c>
      <c r="B58" s="42">
        <v>183.79705454390572</v>
      </c>
      <c r="C58" s="43">
        <v>2521351023913.9004</v>
      </c>
      <c r="D58" s="43">
        <v>201196385179590.03</v>
      </c>
      <c r="E58" s="43">
        <v>262220506487045.63</v>
      </c>
      <c r="F58" s="43">
        <v>42</v>
      </c>
      <c r="G58" s="43">
        <v>1.0000000000000001E-9</v>
      </c>
      <c r="H58" s="77">
        <f t="shared" si="2"/>
        <v>460.85580461692825</v>
      </c>
      <c r="I58" s="44">
        <f t="shared" si="3"/>
        <v>267.01304784208799</v>
      </c>
      <c r="J58" s="19"/>
      <c r="K58" s="19"/>
      <c r="L58" s="19"/>
      <c r="M58" s="19"/>
      <c r="N58" s="8"/>
    </row>
    <row r="59" spans="1:14" ht="12.75" customHeight="1" x14ac:dyDescent="0.2">
      <c r="A59" s="41">
        <v>33</v>
      </c>
      <c r="B59" s="42">
        <v>183.79705454390572</v>
      </c>
      <c r="C59" s="43">
        <v>2521351023913.9004</v>
      </c>
      <c r="D59" s="43">
        <v>201196385179590.03</v>
      </c>
      <c r="E59" s="43">
        <v>262220506487045.63</v>
      </c>
      <c r="F59" s="43">
        <v>42</v>
      </c>
      <c r="G59" s="43">
        <v>1.0000000000000001E-9</v>
      </c>
      <c r="H59" s="77">
        <f t="shared" si="2"/>
        <v>475.68986283037759</v>
      </c>
      <c r="I59" s="44">
        <f t="shared" si="3"/>
        <v>252.17898962863865</v>
      </c>
      <c r="J59" s="19"/>
      <c r="K59" s="19"/>
      <c r="L59" s="19"/>
      <c r="M59" s="19"/>
      <c r="N59" s="8"/>
    </row>
    <row r="60" spans="1:14" ht="12.75" customHeight="1" x14ac:dyDescent="0.2">
      <c r="A60" s="41">
        <v>34</v>
      </c>
      <c r="B60" s="42">
        <v>183.79705454390572</v>
      </c>
      <c r="C60" s="43">
        <v>2521351023913.9004</v>
      </c>
      <c r="D60" s="43">
        <v>201196385179590.03</v>
      </c>
      <c r="E60" s="43">
        <v>262220506487045.63</v>
      </c>
      <c r="F60" s="43">
        <v>42</v>
      </c>
      <c r="G60" s="43">
        <v>1.0000000000000001E-9</v>
      </c>
      <c r="H60" s="77">
        <f t="shared" si="2"/>
        <v>490.52392104382693</v>
      </c>
      <c r="I60" s="44">
        <f t="shared" si="3"/>
        <v>237.34493141518931</v>
      </c>
      <c r="J60" s="19"/>
      <c r="K60" s="19"/>
      <c r="L60" s="19"/>
      <c r="M60" s="19"/>
      <c r="N60" s="8"/>
    </row>
    <row r="61" spans="1:14" ht="12.75" customHeight="1" x14ac:dyDescent="0.2">
      <c r="A61" s="41">
        <v>35</v>
      </c>
      <c r="B61" s="42">
        <v>183.79705454390572</v>
      </c>
      <c r="C61" s="43">
        <v>2521351023913.9004</v>
      </c>
      <c r="D61" s="43">
        <v>201196385179590.03</v>
      </c>
      <c r="E61" s="43">
        <v>262220506487045.63</v>
      </c>
      <c r="F61" s="43">
        <v>42</v>
      </c>
      <c r="G61" s="43">
        <v>1.0000000000000001E-9</v>
      </c>
      <c r="H61" s="77">
        <f t="shared" si="2"/>
        <v>505.35797925727627</v>
      </c>
      <c r="I61" s="44">
        <f t="shared" si="3"/>
        <v>222.51087320173997</v>
      </c>
      <c r="J61" s="19"/>
      <c r="K61" s="19"/>
      <c r="L61" s="19"/>
      <c r="M61" s="19"/>
      <c r="N61" s="8"/>
    </row>
    <row r="62" spans="1:14" ht="12.75" customHeight="1" x14ac:dyDescent="0.2">
      <c r="A62" s="41">
        <v>36</v>
      </c>
      <c r="B62" s="42">
        <v>183.79705454390572</v>
      </c>
      <c r="C62" s="43">
        <v>2521351023913.9004</v>
      </c>
      <c r="D62" s="43">
        <v>201196385179590.03</v>
      </c>
      <c r="E62" s="43">
        <v>262220506487045.63</v>
      </c>
      <c r="F62" s="43">
        <v>42</v>
      </c>
      <c r="G62" s="43">
        <v>1.0000000000000001E-9</v>
      </c>
      <c r="H62" s="77">
        <f t="shared" si="2"/>
        <v>520.19203747072561</v>
      </c>
      <c r="I62" s="44">
        <f t="shared" si="3"/>
        <v>207.67681498829063</v>
      </c>
      <c r="J62" s="19"/>
      <c r="K62" s="19"/>
      <c r="L62" s="19"/>
      <c r="M62" s="19"/>
      <c r="N62" s="8"/>
    </row>
    <row r="63" spans="1:14" ht="12.75" customHeight="1" x14ac:dyDescent="0.2">
      <c r="A63" s="41">
        <v>37</v>
      </c>
      <c r="B63" s="42">
        <v>183.79705454390572</v>
      </c>
      <c r="C63" s="43">
        <v>2521351023913.9004</v>
      </c>
      <c r="D63" s="43">
        <v>201196385179590.03</v>
      </c>
      <c r="E63" s="43">
        <v>262220506487045.63</v>
      </c>
      <c r="F63" s="43">
        <v>42</v>
      </c>
      <c r="G63" s="43">
        <v>1.0000000000000001E-9</v>
      </c>
      <c r="H63" s="77">
        <f t="shared" si="2"/>
        <v>535.02609568417495</v>
      </c>
      <c r="I63" s="44">
        <f t="shared" si="3"/>
        <v>192.84275677484129</v>
      </c>
      <c r="J63" s="19"/>
      <c r="K63" s="19"/>
      <c r="L63" s="19"/>
      <c r="M63" s="19"/>
      <c r="N63" s="8"/>
    </row>
    <row r="64" spans="1:14" ht="12.75" customHeight="1" x14ac:dyDescent="0.2">
      <c r="A64" s="41">
        <v>38</v>
      </c>
      <c r="B64" s="42">
        <v>183.79705454390572</v>
      </c>
      <c r="C64" s="43">
        <v>2521351023913.9004</v>
      </c>
      <c r="D64" s="43">
        <v>201196385179590.03</v>
      </c>
      <c r="E64" s="43">
        <v>262220506487045.63</v>
      </c>
      <c r="F64" s="43">
        <v>42</v>
      </c>
      <c r="G64" s="43">
        <v>1.0000000000000001E-9</v>
      </c>
      <c r="H64" s="77">
        <f t="shared" si="2"/>
        <v>549.86015389762429</v>
      </c>
      <c r="I64" s="44">
        <f t="shared" si="3"/>
        <v>178.00869856139195</v>
      </c>
      <c r="J64" s="19"/>
      <c r="K64" s="19"/>
      <c r="L64" s="19"/>
      <c r="M64" s="19"/>
      <c r="N64" s="8"/>
    </row>
    <row r="65" spans="1:14" ht="12.75" customHeight="1" x14ac:dyDescent="0.2">
      <c r="A65" s="41">
        <v>39</v>
      </c>
      <c r="B65" s="42">
        <v>183.79705454390572</v>
      </c>
      <c r="C65" s="43">
        <v>2521351023913.9004</v>
      </c>
      <c r="D65" s="43">
        <v>201196385179590.03</v>
      </c>
      <c r="E65" s="43">
        <v>262220506487045.63</v>
      </c>
      <c r="F65" s="43">
        <v>42</v>
      </c>
      <c r="G65" s="43">
        <v>1.0000000000000001E-9</v>
      </c>
      <c r="H65" s="77">
        <f t="shared" si="2"/>
        <v>564.69421211107363</v>
      </c>
      <c r="I65" s="44">
        <f t="shared" si="3"/>
        <v>163.17464034794261</v>
      </c>
      <c r="J65" s="19"/>
      <c r="K65" s="19"/>
      <c r="L65" s="19"/>
      <c r="M65" s="19"/>
      <c r="N65" s="8"/>
    </row>
    <row r="66" spans="1:14" ht="13.5" customHeight="1" x14ac:dyDescent="0.2">
      <c r="A66" s="41">
        <v>40</v>
      </c>
      <c r="B66" s="42">
        <v>183.79705454390572</v>
      </c>
      <c r="C66" s="43">
        <v>2521351023913.9004</v>
      </c>
      <c r="D66" s="43">
        <v>201196385179590.03</v>
      </c>
      <c r="E66" s="43">
        <v>262220506487045.63</v>
      </c>
      <c r="F66" s="43">
        <v>42</v>
      </c>
      <c r="G66" s="43">
        <v>1.0000000000000001E-9</v>
      </c>
      <c r="H66" s="77">
        <f t="shared" si="2"/>
        <v>579.52827032452296</v>
      </c>
      <c r="I66" s="44">
        <f t="shared" si="3"/>
        <v>148.34058213449327</v>
      </c>
      <c r="J66" s="19"/>
      <c r="K66" s="19"/>
      <c r="L66" s="19"/>
      <c r="M66" s="19"/>
      <c r="N66" s="8"/>
    </row>
    <row r="67" spans="1:14" x14ac:dyDescent="0.2">
      <c r="A67" s="41">
        <v>41</v>
      </c>
      <c r="B67" s="42">
        <v>183.79705454390572</v>
      </c>
      <c r="C67" s="43">
        <v>2521351023913.9004</v>
      </c>
      <c r="D67" s="43">
        <v>201196385179590.03</v>
      </c>
      <c r="E67" s="43">
        <v>262220506487045.63</v>
      </c>
      <c r="F67" s="43">
        <v>42</v>
      </c>
      <c r="G67" s="43">
        <v>1.0000000000000001E-9</v>
      </c>
      <c r="H67" s="77">
        <f t="shared" si="2"/>
        <v>594.3623285379723</v>
      </c>
      <c r="I67" s="44">
        <f t="shared" si="3"/>
        <v>133.50652392104394</v>
      </c>
      <c r="J67" s="19"/>
      <c r="K67" s="19"/>
      <c r="L67" s="19"/>
      <c r="M67" s="19"/>
      <c r="N67" s="8"/>
    </row>
    <row r="68" spans="1:14" x14ac:dyDescent="0.2">
      <c r="A68" s="41">
        <v>42</v>
      </c>
      <c r="B68" s="42">
        <v>183.79705454390572</v>
      </c>
      <c r="C68" s="43">
        <v>2521351023913.9004</v>
      </c>
      <c r="D68" s="43">
        <v>201196385179590.03</v>
      </c>
      <c r="E68" s="43">
        <v>262220506487045.63</v>
      </c>
      <c r="F68" s="43">
        <v>42</v>
      </c>
      <c r="G68" s="43">
        <v>1.0000000000000001E-9</v>
      </c>
      <c r="H68" s="77">
        <f t="shared" si="2"/>
        <v>609.19638675142164</v>
      </c>
      <c r="I68" s="44">
        <f t="shared" si="3"/>
        <v>118.6724657075946</v>
      </c>
      <c r="J68" s="19"/>
      <c r="K68" s="19"/>
      <c r="L68" s="19"/>
      <c r="M68" s="19"/>
      <c r="N68" s="8"/>
    </row>
    <row r="69" spans="1:14" x14ac:dyDescent="0.2">
      <c r="A69" s="41">
        <v>43</v>
      </c>
      <c r="B69" s="42">
        <v>183.79705454390572</v>
      </c>
      <c r="C69" s="43">
        <v>2521351023913.9004</v>
      </c>
      <c r="D69" s="43">
        <v>201196385179590.03</v>
      </c>
      <c r="E69" s="43">
        <v>262220506487045.63</v>
      </c>
      <c r="F69" s="43">
        <v>42</v>
      </c>
      <c r="G69" s="43">
        <v>1.0000000000000001E-9</v>
      </c>
      <c r="H69" s="77">
        <f t="shared" si="2"/>
        <v>624.03044496487098</v>
      </c>
      <c r="I69" s="44">
        <f t="shared" si="3"/>
        <v>103.83840749414526</v>
      </c>
      <c r="J69" s="19"/>
      <c r="K69" s="19"/>
      <c r="L69" s="19"/>
      <c r="M69" s="19"/>
      <c r="N69" s="8"/>
    </row>
    <row r="70" spans="1:14" x14ac:dyDescent="0.2">
      <c r="A70" s="41">
        <v>44</v>
      </c>
      <c r="B70" s="42">
        <v>183.79705454390572</v>
      </c>
      <c r="C70" s="43">
        <v>2521351023913.9004</v>
      </c>
      <c r="D70" s="43">
        <v>201196385179590.03</v>
      </c>
      <c r="E70" s="43">
        <v>262220506487045.63</v>
      </c>
      <c r="F70" s="43">
        <v>42</v>
      </c>
      <c r="G70" s="43">
        <v>1.0000000000000001E-9</v>
      </c>
      <c r="H70" s="77">
        <f t="shared" si="2"/>
        <v>638.86450317832032</v>
      </c>
      <c r="I70" s="44">
        <f t="shared" si="3"/>
        <v>89.004349280695919</v>
      </c>
      <c r="J70" s="19"/>
      <c r="K70" s="19"/>
      <c r="L70" s="19"/>
      <c r="M70" s="19"/>
      <c r="N70" s="8"/>
    </row>
    <row r="71" spans="1:14" x14ac:dyDescent="0.2">
      <c r="A71" s="41">
        <v>45</v>
      </c>
      <c r="B71" s="42">
        <v>183.79705454390572</v>
      </c>
      <c r="C71" s="43">
        <v>2521351023913.9004</v>
      </c>
      <c r="D71" s="43">
        <v>201196385179590.03</v>
      </c>
      <c r="E71" s="43">
        <v>262220506487045.63</v>
      </c>
      <c r="F71" s="43">
        <v>42</v>
      </c>
      <c r="G71" s="43">
        <v>1.0000000000000001E-9</v>
      </c>
      <c r="H71" s="77">
        <f t="shared" si="2"/>
        <v>653.69856139176966</v>
      </c>
      <c r="I71" s="44">
        <f t="shared" si="3"/>
        <v>74.17029106724658</v>
      </c>
      <c r="J71" s="19"/>
      <c r="K71" s="19"/>
      <c r="L71" s="19"/>
      <c r="M71" s="19"/>
      <c r="N71" s="8"/>
    </row>
    <row r="72" spans="1:14" x14ac:dyDescent="0.2">
      <c r="A72" s="41">
        <v>46</v>
      </c>
      <c r="B72" s="42">
        <v>183.79705454390572</v>
      </c>
      <c r="C72" s="43">
        <v>2521351023913.9004</v>
      </c>
      <c r="D72" s="43">
        <v>201196385179590.03</v>
      </c>
      <c r="E72" s="43">
        <v>262220506487045.63</v>
      </c>
      <c r="F72" s="43">
        <v>42</v>
      </c>
      <c r="G72" s="43">
        <v>1.0000000000000001E-9</v>
      </c>
      <c r="H72" s="77">
        <f t="shared" si="2"/>
        <v>668.532619605219</v>
      </c>
      <c r="I72" s="44">
        <f t="shared" si="3"/>
        <v>59.336232853797242</v>
      </c>
      <c r="J72" s="19"/>
      <c r="K72" s="19"/>
      <c r="L72" s="19"/>
      <c r="M72" s="19"/>
      <c r="N72" s="8"/>
    </row>
    <row r="73" spans="1:14" x14ac:dyDescent="0.2">
      <c r="A73" s="41">
        <v>47</v>
      </c>
      <c r="B73" s="42">
        <v>183.79705454390572</v>
      </c>
      <c r="C73" s="43">
        <v>2521351023913.9004</v>
      </c>
      <c r="D73" s="43">
        <v>201196385179590.03</v>
      </c>
      <c r="E73" s="43">
        <v>262220506487045.63</v>
      </c>
      <c r="F73" s="43">
        <v>42</v>
      </c>
      <c r="G73" s="43">
        <v>1.0000000000000001E-9</v>
      </c>
      <c r="H73" s="77">
        <f t="shared" si="2"/>
        <v>683.36667781866834</v>
      </c>
      <c r="I73" s="44">
        <f t="shared" si="3"/>
        <v>44.502174640347903</v>
      </c>
      <c r="J73" s="19"/>
      <c r="K73" s="19"/>
      <c r="L73" s="19"/>
      <c r="M73" s="19"/>
      <c r="N73" s="8"/>
    </row>
    <row r="74" spans="1:14" x14ac:dyDescent="0.2">
      <c r="A74" s="41">
        <v>48</v>
      </c>
      <c r="B74" s="42">
        <v>183.79705454390572</v>
      </c>
      <c r="C74" s="43">
        <v>2521351023913.9004</v>
      </c>
      <c r="D74" s="43">
        <v>201196385179590.03</v>
      </c>
      <c r="E74" s="43">
        <v>262220506487045.63</v>
      </c>
      <c r="F74" s="43">
        <v>42</v>
      </c>
      <c r="G74" s="43">
        <v>1.0000000000000001E-9</v>
      </c>
      <c r="H74" s="77">
        <f t="shared" si="2"/>
        <v>698.20073603211767</v>
      </c>
      <c r="I74" s="44">
        <f t="shared" si="3"/>
        <v>29.668116426898564</v>
      </c>
      <c r="J74" s="19"/>
      <c r="K74" s="19"/>
      <c r="L74" s="19"/>
      <c r="M74" s="19"/>
      <c r="N74" s="8"/>
    </row>
    <row r="75" spans="1:14" x14ac:dyDescent="0.2">
      <c r="A75" s="41">
        <v>49</v>
      </c>
      <c r="B75" s="42">
        <v>183.79705454390572</v>
      </c>
      <c r="C75" s="43">
        <v>2521351023913.9004</v>
      </c>
      <c r="D75" s="43">
        <v>201196385179590.03</v>
      </c>
      <c r="E75" s="43">
        <v>262220506487045.63</v>
      </c>
      <c r="F75" s="43">
        <v>42</v>
      </c>
      <c r="G75" s="43">
        <v>1.0000000000000001E-9</v>
      </c>
      <c r="H75" s="77">
        <f t="shared" si="2"/>
        <v>713.03479424556701</v>
      </c>
      <c r="I75" s="44">
        <f t="shared" si="3"/>
        <v>14.834058213449225</v>
      </c>
      <c r="J75" s="19"/>
      <c r="K75" s="19"/>
      <c r="L75" s="19"/>
      <c r="M75" s="19"/>
      <c r="N75" s="8"/>
    </row>
    <row r="76" spans="1:14" x14ac:dyDescent="0.2">
      <c r="A76" s="41">
        <v>50</v>
      </c>
      <c r="B76" s="42">
        <v>183.79705454390572</v>
      </c>
      <c r="C76" s="43">
        <v>2521351023913.9004</v>
      </c>
      <c r="D76" s="43">
        <v>201196385179590.03</v>
      </c>
      <c r="E76" s="43">
        <v>262220506487045.63</v>
      </c>
      <c r="F76" s="43">
        <v>42</v>
      </c>
      <c r="G76" s="43">
        <v>1.0000000000000001E-9</v>
      </c>
      <c r="H76" s="86">
        <f>sheet1!I4</f>
        <v>727.86885245901635</v>
      </c>
      <c r="I76" s="44">
        <f t="shared" si="3"/>
        <v>1.1368683772161603E-13</v>
      </c>
      <c r="J76" s="19"/>
      <c r="K76" s="19"/>
      <c r="L76" s="19"/>
      <c r="M76" s="19"/>
      <c r="N76" s="8"/>
    </row>
    <row r="77" spans="1:14" x14ac:dyDescent="0.2">
      <c r="A77" s="41">
        <v>51</v>
      </c>
      <c r="B77" s="42">
        <v>183.79705454390572</v>
      </c>
      <c r="C77" s="43">
        <v>2521351023913.9004</v>
      </c>
      <c r="D77" s="43">
        <v>201196385179590.03</v>
      </c>
      <c r="E77" s="43">
        <v>262220506487045.63</v>
      </c>
      <c r="F77" s="43">
        <v>42</v>
      </c>
      <c r="G77" s="43">
        <v>1.0000000000000001E-9</v>
      </c>
      <c r="H77" s="77">
        <f t="shared" ref="H77:H126" si="4">H76+$H$25</f>
        <v>742.70291067246569</v>
      </c>
      <c r="I77" s="44">
        <f t="shared" si="3"/>
        <v>14.834058213449453</v>
      </c>
      <c r="J77" s="19"/>
      <c r="K77" s="19"/>
      <c r="L77" s="19"/>
      <c r="M77" s="19"/>
      <c r="N77" s="8"/>
    </row>
    <row r="78" spans="1:14" x14ac:dyDescent="0.2">
      <c r="A78" s="41">
        <v>52</v>
      </c>
      <c r="B78" s="42">
        <v>183.79705454390572</v>
      </c>
      <c r="C78" s="43">
        <v>2521351023913.9004</v>
      </c>
      <c r="D78" s="43">
        <v>201196385179590.03</v>
      </c>
      <c r="E78" s="43">
        <v>262220506487045.63</v>
      </c>
      <c r="F78" s="43">
        <v>42</v>
      </c>
      <c r="G78" s="43">
        <v>1.0000000000000001E-9</v>
      </c>
      <c r="H78" s="77">
        <f t="shared" si="4"/>
        <v>757.53696888591503</v>
      </c>
      <c r="I78" s="44">
        <f t="shared" si="3"/>
        <v>29.668116426898791</v>
      </c>
      <c r="J78" s="19"/>
      <c r="K78" s="19"/>
      <c r="L78" s="19"/>
      <c r="M78" s="19"/>
      <c r="N78" s="8"/>
    </row>
    <row r="79" spans="1:14" x14ac:dyDescent="0.2">
      <c r="A79" s="41">
        <v>53</v>
      </c>
      <c r="B79" s="42">
        <v>183.79705454390572</v>
      </c>
      <c r="C79" s="43">
        <v>2521351023913.9004</v>
      </c>
      <c r="D79" s="43">
        <v>201196385179590.03</v>
      </c>
      <c r="E79" s="43">
        <v>262220506487045.63</v>
      </c>
      <c r="F79" s="43">
        <v>42</v>
      </c>
      <c r="G79" s="43">
        <v>1.0000000000000001E-9</v>
      </c>
      <c r="H79" s="77">
        <f t="shared" si="4"/>
        <v>772.37102709936437</v>
      </c>
      <c r="I79" s="44">
        <f t="shared" si="3"/>
        <v>44.50217464034813</v>
      </c>
      <c r="J79" s="19"/>
      <c r="K79" s="19"/>
      <c r="L79" s="19"/>
      <c r="M79" s="19"/>
      <c r="N79" s="8"/>
    </row>
    <row r="80" spans="1:14" x14ac:dyDescent="0.2">
      <c r="A80" s="41">
        <v>54</v>
      </c>
      <c r="B80" s="42">
        <v>183.79705454390572</v>
      </c>
      <c r="C80" s="43">
        <v>2521351023913.9004</v>
      </c>
      <c r="D80" s="43">
        <v>201196385179590.03</v>
      </c>
      <c r="E80" s="43">
        <v>262220506487045.63</v>
      </c>
      <c r="F80" s="43">
        <v>42</v>
      </c>
      <c r="G80" s="43">
        <v>1.0000000000000001E-9</v>
      </c>
      <c r="H80" s="77">
        <f t="shared" si="4"/>
        <v>787.20508531281371</v>
      </c>
      <c r="I80" s="44">
        <f t="shared" si="3"/>
        <v>59.336232853797469</v>
      </c>
      <c r="J80" s="19"/>
      <c r="K80" s="19"/>
      <c r="L80" s="19"/>
      <c r="M80" s="19"/>
      <c r="N80" s="8"/>
    </row>
    <row r="81" spans="1:14" x14ac:dyDescent="0.2">
      <c r="A81" s="41">
        <v>55</v>
      </c>
      <c r="B81" s="42">
        <v>183.79705454390572</v>
      </c>
      <c r="C81" s="43">
        <v>2521351023913.9004</v>
      </c>
      <c r="D81" s="43">
        <v>201196385179590.03</v>
      </c>
      <c r="E81" s="43">
        <v>262220506487045.63</v>
      </c>
      <c r="F81" s="43">
        <v>42</v>
      </c>
      <c r="G81" s="43">
        <v>1.0000000000000001E-9</v>
      </c>
      <c r="H81" s="77">
        <f t="shared" si="4"/>
        <v>802.03914352626305</v>
      </c>
      <c r="I81" s="44">
        <f t="shared" si="3"/>
        <v>74.170291067246808</v>
      </c>
      <c r="J81" s="19"/>
      <c r="K81" s="19"/>
      <c r="L81" s="19"/>
      <c r="M81" s="19"/>
      <c r="N81" s="8"/>
    </row>
    <row r="82" spans="1:14" x14ac:dyDescent="0.2">
      <c r="A82" s="41">
        <v>56</v>
      </c>
      <c r="B82" s="42">
        <v>183.79705454390572</v>
      </c>
      <c r="C82" s="43">
        <v>2521351023913.9004</v>
      </c>
      <c r="D82" s="43">
        <v>201196385179590.03</v>
      </c>
      <c r="E82" s="43">
        <v>262220506487045.63</v>
      </c>
      <c r="F82" s="43">
        <v>42</v>
      </c>
      <c r="G82" s="43">
        <v>1.0000000000000001E-9</v>
      </c>
      <c r="H82" s="77">
        <f t="shared" si="4"/>
        <v>816.87320173971239</v>
      </c>
      <c r="I82" s="44">
        <f t="shared" si="3"/>
        <v>89.004349280696147</v>
      </c>
      <c r="J82" s="19"/>
      <c r="K82" s="19"/>
      <c r="L82" s="19"/>
      <c r="M82" s="19"/>
      <c r="N82" s="8"/>
    </row>
    <row r="83" spans="1:14" x14ac:dyDescent="0.2">
      <c r="A83" s="41">
        <v>57</v>
      </c>
      <c r="B83" s="42">
        <v>183.79705454390572</v>
      </c>
      <c r="C83" s="43">
        <v>2521351023913.9004</v>
      </c>
      <c r="D83" s="43">
        <v>201196385179590.03</v>
      </c>
      <c r="E83" s="43">
        <v>262220506487045.63</v>
      </c>
      <c r="F83" s="43">
        <v>42</v>
      </c>
      <c r="G83" s="43">
        <v>1.0000000000000001E-9</v>
      </c>
      <c r="H83" s="77">
        <f t="shared" si="4"/>
        <v>831.70725995316172</v>
      </c>
      <c r="I83" s="44">
        <f t="shared" si="3"/>
        <v>103.83840749414549</v>
      </c>
      <c r="J83" s="19"/>
      <c r="K83" s="19"/>
      <c r="L83" s="19"/>
      <c r="M83" s="19"/>
      <c r="N83" s="8"/>
    </row>
    <row r="84" spans="1:14" x14ac:dyDescent="0.2">
      <c r="A84" s="41">
        <v>58</v>
      </c>
      <c r="B84" s="42">
        <v>183.79705454390572</v>
      </c>
      <c r="C84" s="43">
        <v>2521351023913.9004</v>
      </c>
      <c r="D84" s="43">
        <v>201196385179590.03</v>
      </c>
      <c r="E84" s="43">
        <v>262220506487045.63</v>
      </c>
      <c r="F84" s="43">
        <v>42</v>
      </c>
      <c r="G84" s="43">
        <v>1.0000000000000001E-9</v>
      </c>
      <c r="H84" s="77">
        <f t="shared" si="4"/>
        <v>846.54131816661106</v>
      </c>
      <c r="I84" s="44">
        <f t="shared" si="3"/>
        <v>118.67246570759482</v>
      </c>
      <c r="J84" s="19"/>
      <c r="K84" s="19"/>
      <c r="L84" s="19"/>
      <c r="M84" s="19"/>
      <c r="N84" s="8"/>
    </row>
    <row r="85" spans="1:14" x14ac:dyDescent="0.2">
      <c r="A85" s="41">
        <v>59</v>
      </c>
      <c r="B85" s="42">
        <v>183.79705454390572</v>
      </c>
      <c r="C85" s="43">
        <v>2521351023913.9004</v>
      </c>
      <c r="D85" s="43">
        <v>201196385179590.03</v>
      </c>
      <c r="E85" s="43">
        <v>262220506487045.63</v>
      </c>
      <c r="F85" s="43">
        <v>42</v>
      </c>
      <c r="G85" s="43">
        <v>1.0000000000000001E-9</v>
      </c>
      <c r="H85" s="77">
        <f t="shared" si="4"/>
        <v>861.3753763800604</v>
      </c>
      <c r="I85" s="44">
        <f t="shared" si="3"/>
        <v>133.50652392104416</v>
      </c>
      <c r="J85" s="19"/>
      <c r="K85" s="19"/>
      <c r="L85" s="19"/>
      <c r="M85" s="19"/>
      <c r="N85" s="8"/>
    </row>
    <row r="86" spans="1:14" x14ac:dyDescent="0.2">
      <c r="A86" s="41">
        <v>60</v>
      </c>
      <c r="B86" s="42">
        <v>183.79705454390572</v>
      </c>
      <c r="C86" s="43">
        <v>2521351023913.9004</v>
      </c>
      <c r="D86" s="43">
        <v>201196385179590.03</v>
      </c>
      <c r="E86" s="43">
        <v>262220506487045.63</v>
      </c>
      <c r="F86" s="43">
        <v>42</v>
      </c>
      <c r="G86" s="43">
        <v>1.0000000000000001E-9</v>
      </c>
      <c r="H86" s="77">
        <f t="shared" si="4"/>
        <v>876.20943459350974</v>
      </c>
      <c r="I86" s="44">
        <f t="shared" si="3"/>
        <v>148.3405821344935</v>
      </c>
      <c r="J86" s="19"/>
      <c r="K86" s="19"/>
      <c r="L86" s="19"/>
      <c r="M86" s="19"/>
      <c r="N86" s="8"/>
    </row>
    <row r="87" spans="1:14" x14ac:dyDescent="0.2">
      <c r="A87" s="41">
        <v>61</v>
      </c>
      <c r="B87" s="42">
        <v>183.797054543906</v>
      </c>
      <c r="C87" s="43">
        <v>2521351023913.8999</v>
      </c>
      <c r="D87" s="43">
        <v>201196385179590</v>
      </c>
      <c r="E87" s="43">
        <v>262220506487046</v>
      </c>
      <c r="F87" s="43">
        <v>42</v>
      </c>
      <c r="G87" s="43">
        <v>1.0000000000000001E-9</v>
      </c>
      <c r="H87" s="77">
        <f t="shared" si="4"/>
        <v>891.04349280695908</v>
      </c>
      <c r="I87" s="44">
        <f t="shared" si="3"/>
        <v>163.17464034794284</v>
      </c>
      <c r="J87" s="19"/>
      <c r="K87" s="19"/>
      <c r="L87" s="19"/>
      <c r="M87" s="19"/>
      <c r="N87" s="8"/>
    </row>
    <row r="88" spans="1:14" x14ac:dyDescent="0.2">
      <c r="A88" s="41">
        <v>62</v>
      </c>
      <c r="B88" s="42">
        <v>183.797054543906</v>
      </c>
      <c r="C88" s="43">
        <v>2521351023913.8999</v>
      </c>
      <c r="D88" s="43">
        <v>201196385179590</v>
      </c>
      <c r="E88" s="43">
        <v>262220506487046</v>
      </c>
      <c r="F88" s="43">
        <v>42</v>
      </c>
      <c r="G88" s="43">
        <v>1.0000000000000001E-9</v>
      </c>
      <c r="H88" s="77">
        <f t="shared" si="4"/>
        <v>905.87755102040842</v>
      </c>
      <c r="I88" s="44">
        <f t="shared" si="3"/>
        <v>178.00869856139218</v>
      </c>
      <c r="J88" s="19"/>
      <c r="K88" s="19"/>
      <c r="L88" s="19"/>
      <c r="M88" s="19"/>
      <c r="N88" s="8"/>
    </row>
    <row r="89" spans="1:14" x14ac:dyDescent="0.2">
      <c r="A89" s="41">
        <v>63</v>
      </c>
      <c r="B89" s="42">
        <v>183.797054543906</v>
      </c>
      <c r="C89" s="43">
        <v>2521351023913.8999</v>
      </c>
      <c r="D89" s="43">
        <v>201196385179590</v>
      </c>
      <c r="E89" s="43">
        <v>262220506487046</v>
      </c>
      <c r="F89" s="43">
        <v>42</v>
      </c>
      <c r="G89" s="43">
        <v>1.0000000000000001E-9</v>
      </c>
      <c r="H89" s="77">
        <f t="shared" si="4"/>
        <v>920.71160923385776</v>
      </c>
      <c r="I89" s="44">
        <f t="shared" si="3"/>
        <v>192.84275677484152</v>
      </c>
      <c r="J89" s="19"/>
      <c r="K89" s="19"/>
      <c r="L89" s="19"/>
      <c r="M89" s="19"/>
      <c r="N89" s="8"/>
    </row>
    <row r="90" spans="1:14" x14ac:dyDescent="0.2">
      <c r="A90" s="41">
        <v>64</v>
      </c>
      <c r="B90" s="42">
        <v>183.797054543906</v>
      </c>
      <c r="C90" s="43">
        <v>2521351023913.8999</v>
      </c>
      <c r="D90" s="43">
        <v>201196385179590</v>
      </c>
      <c r="E90" s="43">
        <v>262220506487046</v>
      </c>
      <c r="F90" s="43">
        <v>42</v>
      </c>
      <c r="G90" s="43">
        <v>1.0000000000000001E-9</v>
      </c>
      <c r="H90" s="77">
        <f t="shared" si="4"/>
        <v>935.5456674473071</v>
      </c>
      <c r="I90" s="44">
        <f t="shared" si="3"/>
        <v>207.67681498829086</v>
      </c>
      <c r="J90" s="19"/>
      <c r="K90" s="19"/>
      <c r="L90" s="19"/>
      <c r="M90" s="19"/>
      <c r="N90" s="8"/>
    </row>
    <row r="91" spans="1:14" x14ac:dyDescent="0.2">
      <c r="A91" s="41">
        <v>65</v>
      </c>
      <c r="B91" s="42">
        <v>183.797054543906</v>
      </c>
      <c r="C91" s="43">
        <v>2521351023913.8999</v>
      </c>
      <c r="D91" s="43">
        <v>201196385179590</v>
      </c>
      <c r="E91" s="43">
        <v>262220506487046</v>
      </c>
      <c r="F91" s="43">
        <v>42</v>
      </c>
      <c r="G91" s="43">
        <v>1.0000000000000001E-9</v>
      </c>
      <c r="H91" s="77">
        <f t="shared" si="4"/>
        <v>950.37972566075643</v>
      </c>
      <c r="I91" s="44">
        <f t="shared" si="3"/>
        <v>222.5108732017402</v>
      </c>
      <c r="J91" s="19"/>
      <c r="K91" s="19"/>
      <c r="L91" s="19"/>
      <c r="M91" s="19"/>
      <c r="N91" s="8"/>
    </row>
    <row r="92" spans="1:14" x14ac:dyDescent="0.2">
      <c r="A92" s="41">
        <v>66</v>
      </c>
      <c r="B92" s="42">
        <v>183.797054543906</v>
      </c>
      <c r="C92" s="43">
        <v>2521351023913.8999</v>
      </c>
      <c r="D92" s="43">
        <v>201196385179590</v>
      </c>
      <c r="E92" s="43">
        <v>262220506487046</v>
      </c>
      <c r="F92" s="43">
        <v>42</v>
      </c>
      <c r="G92" s="43">
        <v>1.0000000000000001E-9</v>
      </c>
      <c r="H92" s="77">
        <f t="shared" si="4"/>
        <v>965.21378387420577</v>
      </c>
      <c r="I92" s="44">
        <f t="shared" ref="I92:I126" si="5">ABS(H92-$B$22)</f>
        <v>237.34493141518954</v>
      </c>
      <c r="J92" s="19"/>
      <c r="K92" s="19"/>
      <c r="L92" s="19"/>
      <c r="M92" s="19"/>
      <c r="N92" s="8"/>
    </row>
    <row r="93" spans="1:14" x14ac:dyDescent="0.2">
      <c r="A93" s="41">
        <v>67</v>
      </c>
      <c r="B93" s="42">
        <v>183.797054543906</v>
      </c>
      <c r="C93" s="43">
        <v>2521351023913.8999</v>
      </c>
      <c r="D93" s="43">
        <v>201196385179590</v>
      </c>
      <c r="E93" s="43">
        <v>262220506487046</v>
      </c>
      <c r="F93" s="43">
        <v>42</v>
      </c>
      <c r="G93" s="43">
        <v>1.0000000000000001E-9</v>
      </c>
      <c r="H93" s="77">
        <f t="shared" si="4"/>
        <v>980.04784208765511</v>
      </c>
      <c r="I93" s="44">
        <f t="shared" si="5"/>
        <v>252.17898962863887</v>
      </c>
      <c r="J93" s="19"/>
      <c r="K93" s="19"/>
      <c r="L93" s="19"/>
      <c r="M93" s="19"/>
      <c r="N93" s="8"/>
    </row>
    <row r="94" spans="1:14" x14ac:dyDescent="0.2">
      <c r="A94" s="41">
        <v>68</v>
      </c>
      <c r="B94" s="42">
        <v>183.797054543906</v>
      </c>
      <c r="C94" s="43">
        <v>2521351023913.8999</v>
      </c>
      <c r="D94" s="43">
        <v>201196385179590</v>
      </c>
      <c r="E94" s="43">
        <v>262220506487046</v>
      </c>
      <c r="F94" s="43">
        <v>42</v>
      </c>
      <c r="G94" s="43">
        <v>1.0000000000000001E-9</v>
      </c>
      <c r="H94" s="77">
        <f t="shared" si="4"/>
        <v>994.88190030110445</v>
      </c>
      <c r="I94" s="44">
        <f t="shared" si="5"/>
        <v>267.01304784208821</v>
      </c>
      <c r="J94" s="19"/>
      <c r="K94" s="19"/>
      <c r="L94" s="19"/>
      <c r="M94" s="19"/>
      <c r="N94" s="8"/>
    </row>
    <row r="95" spans="1:14" x14ac:dyDescent="0.2">
      <c r="A95" s="41">
        <v>69</v>
      </c>
      <c r="B95" s="42">
        <v>183.797054543906</v>
      </c>
      <c r="C95" s="43">
        <v>2521351023913.8999</v>
      </c>
      <c r="D95" s="43">
        <v>201196385179590</v>
      </c>
      <c r="E95" s="43">
        <v>262220506487046</v>
      </c>
      <c r="F95" s="43">
        <v>42</v>
      </c>
      <c r="G95" s="43">
        <v>1.0000000000000001E-9</v>
      </c>
      <c r="H95" s="77">
        <f t="shared" si="4"/>
        <v>1009.7159585145538</v>
      </c>
      <c r="I95" s="44">
        <f t="shared" si="5"/>
        <v>281.84710605553755</v>
      </c>
      <c r="J95" s="19"/>
      <c r="K95" s="19"/>
      <c r="L95" s="19"/>
      <c r="M95" s="19"/>
      <c r="N95" s="8"/>
    </row>
    <row r="96" spans="1:14" x14ac:dyDescent="0.2">
      <c r="A96" s="41">
        <v>70</v>
      </c>
      <c r="B96" s="42">
        <v>183.797054543906</v>
      </c>
      <c r="C96" s="43">
        <v>2521351023913.8999</v>
      </c>
      <c r="D96" s="43">
        <v>201196385179590</v>
      </c>
      <c r="E96" s="43">
        <v>262220506487046</v>
      </c>
      <c r="F96" s="43">
        <v>42</v>
      </c>
      <c r="G96" s="43">
        <v>1.0000000000000001E-9</v>
      </c>
      <c r="H96" s="77">
        <f t="shared" si="4"/>
        <v>1024.5500167280031</v>
      </c>
      <c r="I96" s="44">
        <f t="shared" si="5"/>
        <v>296.68116426898689</v>
      </c>
      <c r="J96" s="19"/>
      <c r="K96" s="19"/>
      <c r="L96" s="19"/>
      <c r="M96" s="19"/>
      <c r="N96" s="8"/>
    </row>
    <row r="97" spans="1:14" x14ac:dyDescent="0.2">
      <c r="A97" s="41">
        <v>71</v>
      </c>
      <c r="B97" s="42">
        <v>183.797054543906</v>
      </c>
      <c r="C97" s="43">
        <v>2521351023913.8999</v>
      </c>
      <c r="D97" s="43">
        <v>201196385179590</v>
      </c>
      <c r="E97" s="43">
        <v>262220506487046</v>
      </c>
      <c r="F97" s="43">
        <v>42</v>
      </c>
      <c r="G97" s="43">
        <v>1.0000000000000001E-9</v>
      </c>
      <c r="H97" s="77">
        <f t="shared" si="4"/>
        <v>1039.3840749414524</v>
      </c>
      <c r="I97" s="44">
        <f t="shared" si="5"/>
        <v>311.51522248243612</v>
      </c>
      <c r="J97" s="19"/>
      <c r="K97" s="19"/>
      <c r="L97" s="19"/>
      <c r="M97" s="19"/>
      <c r="N97" s="8"/>
    </row>
    <row r="98" spans="1:14" x14ac:dyDescent="0.2">
      <c r="A98" s="41">
        <v>72</v>
      </c>
      <c r="B98" s="42">
        <v>183.797054543906</v>
      </c>
      <c r="C98" s="43">
        <v>2521351023913.8999</v>
      </c>
      <c r="D98" s="43">
        <v>201196385179590</v>
      </c>
      <c r="E98" s="43">
        <v>262220506487046</v>
      </c>
      <c r="F98" s="43">
        <v>42</v>
      </c>
      <c r="G98" s="43">
        <v>1.0000000000000001E-9</v>
      </c>
      <c r="H98" s="77">
        <f t="shared" si="4"/>
        <v>1054.2181331549016</v>
      </c>
      <c r="I98" s="44">
        <f t="shared" si="5"/>
        <v>326.34928069588534</v>
      </c>
      <c r="J98" s="19"/>
      <c r="K98" s="19"/>
      <c r="L98" s="19"/>
      <c r="M98" s="19"/>
      <c r="N98" s="8"/>
    </row>
    <row r="99" spans="1:14" x14ac:dyDescent="0.2">
      <c r="A99" s="41">
        <v>73</v>
      </c>
      <c r="B99" s="42">
        <v>183.797054543906</v>
      </c>
      <c r="C99" s="43">
        <v>2521351023913.8999</v>
      </c>
      <c r="D99" s="43">
        <v>201196385179590</v>
      </c>
      <c r="E99" s="43">
        <v>262220506487046</v>
      </c>
      <c r="F99" s="43">
        <v>42</v>
      </c>
      <c r="G99" s="43">
        <v>1.0000000000000001E-9</v>
      </c>
      <c r="H99" s="77">
        <f t="shared" si="4"/>
        <v>1069.0521913683508</v>
      </c>
      <c r="I99" s="44">
        <f t="shared" si="5"/>
        <v>341.18333890933457</v>
      </c>
      <c r="J99" s="19"/>
      <c r="K99" s="19"/>
      <c r="L99" s="19"/>
      <c r="M99" s="19"/>
      <c r="N99" s="8"/>
    </row>
    <row r="100" spans="1:14" x14ac:dyDescent="0.2">
      <c r="A100" s="41">
        <v>74</v>
      </c>
      <c r="B100" s="42">
        <v>183.797054543906</v>
      </c>
      <c r="C100" s="43">
        <v>2521351023913.8999</v>
      </c>
      <c r="D100" s="43">
        <v>201196385179590</v>
      </c>
      <c r="E100" s="43">
        <v>262220506487046</v>
      </c>
      <c r="F100" s="43">
        <v>42</v>
      </c>
      <c r="G100" s="43">
        <v>1.0000000000000001E-9</v>
      </c>
      <c r="H100" s="77">
        <f t="shared" si="4"/>
        <v>1083.8862495818</v>
      </c>
      <c r="I100" s="44">
        <f t="shared" si="5"/>
        <v>356.01739712278379</v>
      </c>
      <c r="J100" s="19"/>
      <c r="K100" s="19"/>
      <c r="L100" s="19"/>
      <c r="M100" s="19"/>
      <c r="N100" s="8"/>
    </row>
    <row r="101" spans="1:14" x14ac:dyDescent="0.2">
      <c r="A101" s="41">
        <v>75</v>
      </c>
      <c r="B101" s="42">
        <v>183.797054543906</v>
      </c>
      <c r="C101" s="43">
        <v>2521351023913.8999</v>
      </c>
      <c r="D101" s="43">
        <v>201196385179590</v>
      </c>
      <c r="E101" s="43">
        <v>262220506487046</v>
      </c>
      <c r="F101" s="43">
        <v>42</v>
      </c>
      <c r="G101" s="43">
        <v>1.0000000000000001E-9</v>
      </c>
      <c r="H101" s="77">
        <f t="shared" si="4"/>
        <v>1098.7203077952493</v>
      </c>
      <c r="I101" s="44">
        <f t="shared" si="5"/>
        <v>370.85145533623302</v>
      </c>
      <c r="J101" s="19"/>
      <c r="K101" s="19"/>
      <c r="L101" s="19"/>
      <c r="M101" s="19"/>
      <c r="N101" s="8"/>
    </row>
    <row r="102" spans="1:14" x14ac:dyDescent="0.2">
      <c r="A102" s="41">
        <v>76</v>
      </c>
      <c r="B102" s="42">
        <v>183.797054543906</v>
      </c>
      <c r="C102" s="43">
        <v>2521351023913.8999</v>
      </c>
      <c r="D102" s="43">
        <v>201196385179590</v>
      </c>
      <c r="E102" s="43">
        <v>262220506487046</v>
      </c>
      <c r="F102" s="43">
        <v>42</v>
      </c>
      <c r="G102" s="43">
        <v>1.0000000000000001E-9</v>
      </c>
      <c r="H102" s="77">
        <f t="shared" si="4"/>
        <v>1113.5543660086985</v>
      </c>
      <c r="I102" s="44">
        <f t="shared" si="5"/>
        <v>385.68551354968224</v>
      </c>
      <c r="J102" s="19"/>
      <c r="K102" s="19"/>
      <c r="L102" s="19"/>
      <c r="M102" s="19"/>
      <c r="N102" s="8"/>
    </row>
    <row r="103" spans="1:14" x14ac:dyDescent="0.2">
      <c r="A103" s="41">
        <v>77</v>
      </c>
      <c r="B103" s="42">
        <v>183.797054543906</v>
      </c>
      <c r="C103" s="43">
        <v>2521351023913.8999</v>
      </c>
      <c r="D103" s="43">
        <v>201196385179590</v>
      </c>
      <c r="E103" s="43">
        <v>262220506487046</v>
      </c>
      <c r="F103" s="43">
        <v>42</v>
      </c>
      <c r="G103" s="43">
        <v>1.0000000000000001E-9</v>
      </c>
      <c r="H103" s="77">
        <f t="shared" si="4"/>
        <v>1128.3884242221477</v>
      </c>
      <c r="I103" s="44">
        <f t="shared" si="5"/>
        <v>400.51957176313147</v>
      </c>
      <c r="J103" s="19"/>
      <c r="K103" s="19"/>
      <c r="L103" s="19"/>
      <c r="M103" s="19"/>
      <c r="N103" s="8"/>
    </row>
    <row r="104" spans="1:14" x14ac:dyDescent="0.2">
      <c r="A104" s="41">
        <v>78</v>
      </c>
      <c r="B104" s="42">
        <v>183.797054543906</v>
      </c>
      <c r="C104" s="43">
        <v>2521351023913.8999</v>
      </c>
      <c r="D104" s="43">
        <v>201196385179590</v>
      </c>
      <c r="E104" s="43">
        <v>262220506487046</v>
      </c>
      <c r="F104" s="43">
        <v>42</v>
      </c>
      <c r="G104" s="43">
        <v>1.0000000000000001E-9</v>
      </c>
      <c r="H104" s="77">
        <f t="shared" si="4"/>
        <v>1143.2224824355969</v>
      </c>
      <c r="I104" s="44">
        <f t="shared" si="5"/>
        <v>415.35362997658069</v>
      </c>
      <c r="J104" s="19"/>
      <c r="K104" s="19"/>
      <c r="L104" s="19"/>
      <c r="M104" s="19"/>
      <c r="N104" s="8"/>
    </row>
    <row r="105" spans="1:14" x14ac:dyDescent="0.2">
      <c r="A105" s="41">
        <v>79</v>
      </c>
      <c r="B105" s="42">
        <v>183.797054543906</v>
      </c>
      <c r="C105" s="43">
        <v>2521351023913.8999</v>
      </c>
      <c r="D105" s="43">
        <v>201196385179590</v>
      </c>
      <c r="E105" s="43">
        <v>262220506487046</v>
      </c>
      <c r="F105" s="43">
        <v>42</v>
      </c>
      <c r="G105" s="43">
        <v>1.0000000000000001E-9</v>
      </c>
      <c r="H105" s="77">
        <f t="shared" si="4"/>
        <v>1158.0565406490462</v>
      </c>
      <c r="I105" s="44">
        <f t="shared" si="5"/>
        <v>430.18768819002992</v>
      </c>
      <c r="J105" s="8"/>
      <c r="K105" s="8"/>
      <c r="L105" s="8"/>
      <c r="M105" s="8"/>
      <c r="N105" s="8"/>
    </row>
    <row r="106" spans="1:14" x14ac:dyDescent="0.2">
      <c r="A106" s="41">
        <v>80</v>
      </c>
      <c r="B106" s="42">
        <v>183.797054543906</v>
      </c>
      <c r="C106" s="43">
        <v>2521351023913.8999</v>
      </c>
      <c r="D106" s="43">
        <v>201196385179590</v>
      </c>
      <c r="E106" s="43">
        <v>262220506487046</v>
      </c>
      <c r="F106" s="43">
        <v>42</v>
      </c>
      <c r="G106" s="43">
        <v>1.0000000000000001E-9</v>
      </c>
      <c r="H106" s="77">
        <f t="shared" si="4"/>
        <v>1172.8905988624954</v>
      </c>
      <c r="I106" s="44">
        <f t="shared" si="5"/>
        <v>445.02174640347914</v>
      </c>
      <c r="J106" s="8"/>
      <c r="K106" s="8"/>
      <c r="L106" s="8"/>
      <c r="M106" s="8"/>
      <c r="N106" s="8"/>
    </row>
    <row r="107" spans="1:14" x14ac:dyDescent="0.2">
      <c r="A107" s="41">
        <v>81</v>
      </c>
      <c r="B107" s="42">
        <v>183.797054543906</v>
      </c>
      <c r="C107" s="43">
        <v>2521351023913.8999</v>
      </c>
      <c r="D107" s="43">
        <v>201196385179590</v>
      </c>
      <c r="E107" s="43">
        <v>262220506487046</v>
      </c>
      <c r="F107" s="43">
        <v>42</v>
      </c>
      <c r="G107" s="43">
        <v>1.0000000000000001E-9</v>
      </c>
      <c r="H107" s="77">
        <f t="shared" si="4"/>
        <v>1187.7246570759446</v>
      </c>
      <c r="I107" s="44">
        <f t="shared" si="5"/>
        <v>459.85580461692837</v>
      </c>
      <c r="J107" s="8"/>
      <c r="K107" s="8"/>
      <c r="L107" s="8"/>
      <c r="M107" s="8"/>
      <c r="N107" s="8"/>
    </row>
    <row r="108" spans="1:14" x14ac:dyDescent="0.2">
      <c r="A108" s="41">
        <v>82</v>
      </c>
      <c r="B108" s="42">
        <v>183.797054543906</v>
      </c>
      <c r="C108" s="43">
        <v>2521351023913.8999</v>
      </c>
      <c r="D108" s="43">
        <v>201196385179590</v>
      </c>
      <c r="E108" s="43">
        <v>262220506487046</v>
      </c>
      <c r="F108" s="43">
        <v>42</v>
      </c>
      <c r="G108" s="43">
        <v>1.0000000000000001E-9</v>
      </c>
      <c r="H108" s="77">
        <f t="shared" si="4"/>
        <v>1202.5587152893938</v>
      </c>
      <c r="I108" s="44">
        <f t="shared" si="5"/>
        <v>474.68986283037759</v>
      </c>
      <c r="J108" s="8"/>
      <c r="K108" s="8"/>
      <c r="L108" s="8"/>
      <c r="M108" s="8"/>
      <c r="N108" s="8"/>
    </row>
    <row r="109" spans="1:14" x14ac:dyDescent="0.2">
      <c r="A109" s="41">
        <v>83</v>
      </c>
      <c r="B109" s="42">
        <v>183.797054543906</v>
      </c>
      <c r="C109" s="43">
        <v>2521351023913.8999</v>
      </c>
      <c r="D109" s="43">
        <v>201196385179590</v>
      </c>
      <c r="E109" s="43">
        <v>262220506487046</v>
      </c>
      <c r="F109" s="43">
        <v>42</v>
      </c>
      <c r="G109" s="43">
        <v>1.0000000000000001E-9</v>
      </c>
      <c r="H109" s="77">
        <f t="shared" si="4"/>
        <v>1217.3927735028431</v>
      </c>
      <c r="I109" s="44">
        <f t="shared" si="5"/>
        <v>489.52392104382682</v>
      </c>
      <c r="J109" s="8"/>
      <c r="K109" s="8"/>
      <c r="L109" s="8"/>
      <c r="M109" s="8"/>
      <c r="N109" s="8"/>
    </row>
    <row r="110" spans="1:14" x14ac:dyDescent="0.2">
      <c r="A110" s="41">
        <v>84</v>
      </c>
      <c r="B110" s="42">
        <v>183.797054543906</v>
      </c>
      <c r="C110" s="43">
        <v>2521351023913.8999</v>
      </c>
      <c r="D110" s="43">
        <v>201196385179590</v>
      </c>
      <c r="E110" s="43">
        <v>262220506487046</v>
      </c>
      <c r="F110" s="43">
        <v>42</v>
      </c>
      <c r="G110" s="43">
        <v>1.0000000000000001E-9</v>
      </c>
      <c r="H110" s="77">
        <f t="shared" si="4"/>
        <v>1232.2268317162923</v>
      </c>
      <c r="I110" s="44">
        <f t="shared" si="5"/>
        <v>504.35797925727604</v>
      </c>
      <c r="J110" s="8"/>
      <c r="K110" s="8"/>
      <c r="L110" s="8"/>
      <c r="M110" s="8"/>
      <c r="N110" s="8"/>
    </row>
    <row r="111" spans="1:14" x14ac:dyDescent="0.2">
      <c r="A111" s="41">
        <v>85</v>
      </c>
      <c r="B111" s="42">
        <v>183.797054543906</v>
      </c>
      <c r="C111" s="43">
        <v>2521351023913.8999</v>
      </c>
      <c r="D111" s="43">
        <v>201196385179590</v>
      </c>
      <c r="E111" s="43">
        <v>262220506487046</v>
      </c>
      <c r="F111" s="43">
        <v>42</v>
      </c>
      <c r="G111" s="43">
        <v>1.0000000000000001E-9</v>
      </c>
      <c r="H111" s="77">
        <f t="shared" si="4"/>
        <v>1247.0608899297415</v>
      </c>
      <c r="I111" s="44">
        <f t="shared" si="5"/>
        <v>519.19203747072527</v>
      </c>
      <c r="J111" s="8"/>
      <c r="K111" s="8"/>
      <c r="L111" s="8"/>
      <c r="M111" s="8"/>
      <c r="N111" s="8"/>
    </row>
    <row r="112" spans="1:14" x14ac:dyDescent="0.2">
      <c r="A112" s="41">
        <v>86</v>
      </c>
      <c r="B112" s="42">
        <v>183.797054543906</v>
      </c>
      <c r="C112" s="43">
        <v>2521351023913.8999</v>
      </c>
      <c r="D112" s="43">
        <v>201196385179590</v>
      </c>
      <c r="E112" s="43">
        <v>262220506487046</v>
      </c>
      <c r="F112" s="43">
        <v>42</v>
      </c>
      <c r="G112" s="43">
        <v>1.0000000000000001E-9</v>
      </c>
      <c r="H112" s="77">
        <f t="shared" si="4"/>
        <v>1261.8949481431907</v>
      </c>
      <c r="I112" s="44">
        <f t="shared" si="5"/>
        <v>534.02609568417449</v>
      </c>
      <c r="J112" s="8"/>
      <c r="K112" s="8"/>
      <c r="L112" s="8"/>
      <c r="M112" s="8"/>
      <c r="N112" s="8"/>
    </row>
    <row r="113" spans="1:14" x14ac:dyDescent="0.2">
      <c r="A113" s="41">
        <v>87</v>
      </c>
      <c r="B113" s="42">
        <v>183.797054543906</v>
      </c>
      <c r="C113" s="43">
        <v>2521351023913.8999</v>
      </c>
      <c r="D113" s="43">
        <v>201196385179590</v>
      </c>
      <c r="E113" s="43">
        <v>262220506487046</v>
      </c>
      <c r="F113" s="43">
        <v>42</v>
      </c>
      <c r="G113" s="43">
        <v>1.0000000000000001E-9</v>
      </c>
      <c r="H113" s="77">
        <f t="shared" si="4"/>
        <v>1276.72900635664</v>
      </c>
      <c r="I113" s="44">
        <f t="shared" si="5"/>
        <v>548.86015389762372</v>
      </c>
      <c r="J113" s="8"/>
      <c r="K113" s="8"/>
      <c r="L113" s="8"/>
      <c r="M113" s="8"/>
      <c r="N113" s="8"/>
    </row>
    <row r="114" spans="1:14" x14ac:dyDescent="0.2">
      <c r="A114" s="41">
        <v>88</v>
      </c>
      <c r="B114" s="42">
        <v>183.797054543906</v>
      </c>
      <c r="C114" s="43">
        <v>2521351023913.8999</v>
      </c>
      <c r="D114" s="43">
        <v>201196385179590</v>
      </c>
      <c r="E114" s="43">
        <v>262220506487046</v>
      </c>
      <c r="F114" s="43">
        <v>42</v>
      </c>
      <c r="G114" s="43">
        <v>1.0000000000000001E-9</v>
      </c>
      <c r="H114" s="77">
        <f t="shared" si="4"/>
        <v>1291.5630645700892</v>
      </c>
      <c r="I114" s="44">
        <f t="shared" si="5"/>
        <v>563.69421211107294</v>
      </c>
      <c r="J114" s="8"/>
      <c r="K114" s="8"/>
      <c r="L114" s="8"/>
      <c r="M114" s="8"/>
      <c r="N114" s="8"/>
    </row>
    <row r="115" spans="1:14" x14ac:dyDescent="0.2">
      <c r="A115" s="41">
        <v>89</v>
      </c>
      <c r="B115" s="42">
        <v>183.797054543906</v>
      </c>
      <c r="C115" s="43">
        <v>2521351023913.8999</v>
      </c>
      <c r="D115" s="43">
        <v>201196385179590</v>
      </c>
      <c r="E115" s="43">
        <v>262220506487046</v>
      </c>
      <c r="F115" s="43">
        <v>42</v>
      </c>
      <c r="G115" s="43">
        <v>1.0000000000000001E-9</v>
      </c>
      <c r="H115" s="77">
        <f t="shared" si="4"/>
        <v>1306.3971227835384</v>
      </c>
      <c r="I115" s="44">
        <f t="shared" si="5"/>
        <v>578.52827032452217</v>
      </c>
      <c r="J115" s="8"/>
      <c r="K115" s="8"/>
      <c r="L115" s="8"/>
      <c r="M115" s="8"/>
      <c r="N115" s="8"/>
    </row>
    <row r="116" spans="1:14" x14ac:dyDescent="0.2">
      <c r="A116" s="41">
        <v>90</v>
      </c>
      <c r="B116" s="42">
        <v>183.797054543906</v>
      </c>
      <c r="C116" s="43">
        <v>2521351023913.8999</v>
      </c>
      <c r="D116" s="43">
        <v>201196385179590</v>
      </c>
      <c r="E116" s="43">
        <v>262220506487046</v>
      </c>
      <c r="F116" s="43">
        <v>42</v>
      </c>
      <c r="G116" s="43">
        <v>1.0000000000000001E-9</v>
      </c>
      <c r="H116" s="77">
        <f t="shared" si="4"/>
        <v>1321.2311809969876</v>
      </c>
      <c r="I116" s="44">
        <f t="shared" si="5"/>
        <v>593.36232853797139</v>
      </c>
      <c r="J116" s="8"/>
      <c r="K116" s="8"/>
      <c r="L116" s="8"/>
      <c r="M116" s="8"/>
      <c r="N116" s="8"/>
    </row>
    <row r="117" spans="1:14" x14ac:dyDescent="0.2">
      <c r="A117" s="41">
        <v>91</v>
      </c>
      <c r="B117" s="42">
        <v>183.797054543906</v>
      </c>
      <c r="C117" s="43">
        <v>2521351023913.8999</v>
      </c>
      <c r="D117" s="43">
        <v>201196385179590</v>
      </c>
      <c r="E117" s="43">
        <v>262220506487046</v>
      </c>
      <c r="F117" s="43">
        <v>42</v>
      </c>
      <c r="G117" s="43">
        <v>1.0000000000000001E-9</v>
      </c>
      <c r="H117" s="77">
        <f t="shared" si="4"/>
        <v>1336.0652392104369</v>
      </c>
      <c r="I117" s="44">
        <f t="shared" si="5"/>
        <v>608.19638675142062</v>
      </c>
      <c r="J117" s="8"/>
      <c r="K117" s="8"/>
      <c r="L117" s="8"/>
      <c r="M117" s="8"/>
      <c r="N117" s="8"/>
    </row>
    <row r="118" spans="1:14" x14ac:dyDescent="0.2">
      <c r="A118" s="41">
        <v>92</v>
      </c>
      <c r="B118" s="42">
        <v>183.797054543906</v>
      </c>
      <c r="C118" s="43">
        <v>2521351023913.8999</v>
      </c>
      <c r="D118" s="43">
        <v>201196385179590</v>
      </c>
      <c r="E118" s="43">
        <v>262220506487046</v>
      </c>
      <c r="F118" s="43">
        <v>42</v>
      </c>
      <c r="G118" s="43">
        <v>1.0000000000000001E-9</v>
      </c>
      <c r="H118" s="77">
        <f t="shared" si="4"/>
        <v>1350.8992974238861</v>
      </c>
      <c r="I118" s="44">
        <f t="shared" si="5"/>
        <v>623.03044496486984</v>
      </c>
      <c r="J118" s="8"/>
      <c r="K118" s="8"/>
      <c r="L118" s="8"/>
      <c r="M118" s="8"/>
      <c r="N118" s="8"/>
    </row>
    <row r="119" spans="1:14" x14ac:dyDescent="0.2">
      <c r="A119" s="41">
        <v>93</v>
      </c>
      <c r="B119" s="42">
        <v>183.797054543906</v>
      </c>
      <c r="C119" s="43">
        <v>2521351023913.8999</v>
      </c>
      <c r="D119" s="43">
        <v>201196385179590</v>
      </c>
      <c r="E119" s="43">
        <v>262220506487046</v>
      </c>
      <c r="F119" s="43">
        <v>42</v>
      </c>
      <c r="G119" s="43">
        <v>1.0000000000000001E-9</v>
      </c>
      <c r="H119" s="77">
        <f t="shared" si="4"/>
        <v>1365.7333556373353</v>
      </c>
      <c r="I119" s="44">
        <f t="shared" si="5"/>
        <v>637.86450317831907</v>
      </c>
      <c r="J119" s="8"/>
      <c r="K119" s="8"/>
      <c r="L119" s="8"/>
      <c r="M119" s="8"/>
      <c r="N119" s="8"/>
    </row>
    <row r="120" spans="1:14" x14ac:dyDescent="0.2">
      <c r="A120" s="41">
        <v>94</v>
      </c>
      <c r="B120" s="42">
        <v>183.797054543906</v>
      </c>
      <c r="C120" s="43">
        <v>2521351023913.8999</v>
      </c>
      <c r="D120" s="43">
        <v>201196385179590</v>
      </c>
      <c r="E120" s="43">
        <v>262220506487046</v>
      </c>
      <c r="F120" s="43">
        <v>42</v>
      </c>
      <c r="G120" s="43">
        <v>1.0000000000000001E-9</v>
      </c>
      <c r="H120" s="77">
        <f t="shared" si="4"/>
        <v>1380.5674138507845</v>
      </c>
      <c r="I120" s="44">
        <f t="shared" si="5"/>
        <v>652.69856139176829</v>
      </c>
      <c r="J120" s="8"/>
      <c r="K120" s="8"/>
      <c r="L120" s="8"/>
      <c r="M120" s="8"/>
      <c r="N120" s="8"/>
    </row>
    <row r="121" spans="1:14" x14ac:dyDescent="0.2">
      <c r="A121" s="41">
        <v>95</v>
      </c>
      <c r="B121" s="42">
        <v>183.797054543906</v>
      </c>
      <c r="C121" s="43">
        <v>2521351023913.8999</v>
      </c>
      <c r="D121" s="43">
        <v>201196385179590</v>
      </c>
      <c r="E121" s="43">
        <v>262220506487046</v>
      </c>
      <c r="F121" s="43">
        <v>42</v>
      </c>
      <c r="G121" s="43">
        <v>1.0000000000000001E-9</v>
      </c>
      <c r="H121" s="77">
        <f t="shared" si="4"/>
        <v>1395.4014720642338</v>
      </c>
      <c r="I121" s="44">
        <f t="shared" si="5"/>
        <v>667.53261960521752</v>
      </c>
      <c r="J121" s="8"/>
      <c r="K121" s="8"/>
      <c r="L121" s="8"/>
      <c r="M121" s="8"/>
      <c r="N121" s="8"/>
    </row>
    <row r="122" spans="1:14" x14ac:dyDescent="0.2">
      <c r="A122" s="41">
        <v>96</v>
      </c>
      <c r="B122" s="42">
        <v>183.797054543906</v>
      </c>
      <c r="C122" s="43">
        <v>2521351023913.8999</v>
      </c>
      <c r="D122" s="43">
        <v>201196385179590</v>
      </c>
      <c r="E122" s="43">
        <v>262220506487046</v>
      </c>
      <c r="F122" s="43">
        <v>42</v>
      </c>
      <c r="G122" s="43">
        <v>1.0000000000000001E-9</v>
      </c>
      <c r="H122" s="77">
        <f t="shared" si="4"/>
        <v>1410.235530277683</v>
      </c>
      <c r="I122" s="44">
        <f t="shared" si="5"/>
        <v>682.36667781866674</v>
      </c>
      <c r="J122" s="8"/>
      <c r="K122" s="8"/>
      <c r="L122" s="8"/>
      <c r="M122" s="8"/>
      <c r="N122" s="8"/>
    </row>
    <row r="123" spans="1:14" x14ac:dyDescent="0.2">
      <c r="A123" s="41">
        <v>97</v>
      </c>
      <c r="B123" s="42">
        <v>183.797054543906</v>
      </c>
      <c r="C123" s="43">
        <v>2521351023913.8999</v>
      </c>
      <c r="D123" s="43">
        <v>201196385179590</v>
      </c>
      <c r="E123" s="43">
        <v>262220506487046</v>
      </c>
      <c r="F123" s="43">
        <v>42</v>
      </c>
      <c r="G123" s="43">
        <v>1.0000000000000001E-9</v>
      </c>
      <c r="H123" s="77">
        <f t="shared" si="4"/>
        <v>1425.0695884911322</v>
      </c>
      <c r="I123" s="44">
        <f t="shared" si="5"/>
        <v>697.20073603211597</v>
      </c>
      <c r="J123" s="8"/>
      <c r="K123" s="8"/>
      <c r="L123" s="8"/>
      <c r="M123" s="8"/>
      <c r="N123" s="8"/>
    </row>
    <row r="124" spans="1:14" x14ac:dyDescent="0.2">
      <c r="A124" s="41">
        <v>98</v>
      </c>
      <c r="B124" s="42">
        <v>183.797054543906</v>
      </c>
      <c r="C124" s="43">
        <v>2521351023913.8999</v>
      </c>
      <c r="D124" s="43">
        <v>201196385179590</v>
      </c>
      <c r="E124" s="43">
        <v>262220506487046</v>
      </c>
      <c r="F124" s="43">
        <v>42</v>
      </c>
      <c r="G124" s="43">
        <v>1.0000000000000001E-9</v>
      </c>
      <c r="H124" s="77">
        <f t="shared" si="4"/>
        <v>1439.9036467045814</v>
      </c>
      <c r="I124" s="44">
        <f t="shared" si="5"/>
        <v>712.03479424556519</v>
      </c>
      <c r="J124" s="8"/>
      <c r="K124" s="8"/>
      <c r="L124" s="8"/>
      <c r="M124" s="8"/>
      <c r="N124" s="8"/>
    </row>
    <row r="125" spans="1:14" x14ac:dyDescent="0.2">
      <c r="A125" s="41">
        <v>99</v>
      </c>
      <c r="B125" s="42">
        <v>183.797054543906</v>
      </c>
      <c r="C125" s="43">
        <v>2521351023913.8999</v>
      </c>
      <c r="D125" s="43">
        <v>201196385179590</v>
      </c>
      <c r="E125" s="43">
        <v>262220506487046</v>
      </c>
      <c r="F125" s="43">
        <v>42</v>
      </c>
      <c r="G125" s="43">
        <v>1.0000000000000001E-9</v>
      </c>
      <c r="H125" s="77">
        <f t="shared" si="4"/>
        <v>1454.7377049180307</v>
      </c>
      <c r="I125" s="44">
        <f t="shared" si="5"/>
        <v>726.86885245901442</v>
      </c>
    </row>
    <row r="126" spans="1:14" ht="13.5" thickBot="1" x14ac:dyDescent="0.25">
      <c r="A126" s="45">
        <v>100</v>
      </c>
      <c r="B126" s="46">
        <v>183.797054543906</v>
      </c>
      <c r="C126" s="47">
        <v>2521351023913.8999</v>
      </c>
      <c r="D126" s="47">
        <v>201196385179590</v>
      </c>
      <c r="E126" s="47">
        <v>262220506487046</v>
      </c>
      <c r="F126" s="47">
        <v>42</v>
      </c>
      <c r="G126" s="47">
        <v>1.0000000000000001E-9</v>
      </c>
      <c r="H126" s="78">
        <f t="shared" si="4"/>
        <v>1469.5717631314799</v>
      </c>
      <c r="I126" s="48">
        <f t="shared" si="5"/>
        <v>741.70291067246364</v>
      </c>
    </row>
  </sheetData>
  <phoneticPr fontId="2" type="noConversion"/>
  <pageMargins left="0.75" right="0.75" top="1" bottom="1" header="0.5" footer="0.5"/>
  <pageSetup paperSize="9" orientation="portrait" horizontalDpi="240" verticalDpi="14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№_7: Исследование метода Ньютона при решении задачи №1.</dc:title>
  <dc:subject>Методы оптимизации</dc:subject>
  <dc:creator>ten_IG</dc:creator>
  <dc:description>15.08.2007 The file has been updated for POVT-05!</dc:description>
  <cp:lastModifiedBy>Administrator</cp:lastModifiedBy>
  <cp:lastPrinted>2002-03-06T11:00:53Z</cp:lastPrinted>
  <dcterms:created xsi:type="dcterms:W3CDTF">2002-01-25T11:06:38Z</dcterms:created>
  <dcterms:modified xsi:type="dcterms:W3CDTF">2017-10-08T04:05:58Z</dcterms:modified>
  <cp:category>POVT-5-01</cp:category>
</cp:coreProperties>
</file>