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omments2.xml" ContentType="application/vnd.openxmlformats-officedocument.spreadsheetml.comments+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omments3.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defaultThemeVersion="124226"/>
  <mc:AlternateContent xmlns:mc="http://schemas.openxmlformats.org/markup-compatibility/2006">
    <mc:Choice Requires="x15">
      <x15ac:absPath xmlns:x15ac="http://schemas.microsoft.com/office/spreadsheetml/2010/11/ac" url="C:\kstu\se_3\mo\lab_10\"/>
    </mc:Choice>
  </mc:AlternateContent>
  <bookViews>
    <workbookView xWindow="0" yWindow="0" windowWidth="20490" windowHeight="9090"/>
  </bookViews>
  <sheets>
    <sheet name="sheet1" sheetId="1" r:id="rId1"/>
    <sheet name="sheet3" sheetId="3" r:id="rId2"/>
    <sheet name="Sheet2" sheetId="6" r:id="rId3"/>
    <sheet name="sheet4" sheetId="4" r:id="rId4"/>
    <sheet name="sheet5" sheetId="5" r:id="rId5"/>
  </sheets>
  <calcPr calcId="162913" iterate="1"/>
</workbook>
</file>

<file path=xl/calcChain.xml><?xml version="1.0" encoding="utf-8"?>
<calcChain xmlns="http://schemas.openxmlformats.org/spreadsheetml/2006/main">
  <c r="F4" i="6" l="1"/>
  <c r="I7" i="4"/>
  <c r="E4" i="6" l="1"/>
  <c r="I14" i="4" l="1"/>
  <c r="L6" i="4"/>
  <c r="K67" i="1"/>
  <c r="J67" i="1" s="1"/>
  <c r="I67" i="1"/>
  <c r="K66" i="1"/>
  <c r="J66" i="1" s="1"/>
  <c r="I66" i="1"/>
  <c r="K65" i="1"/>
  <c r="J65" i="1"/>
  <c r="I65" i="1"/>
  <c r="K64" i="1"/>
  <c r="J64" i="1"/>
  <c r="I64" i="1"/>
  <c r="K63" i="1"/>
  <c r="J63" i="1" s="1"/>
  <c r="I63" i="1"/>
  <c r="K62" i="1"/>
  <c r="J62" i="1" s="1"/>
  <c r="I62" i="1"/>
  <c r="K61" i="1"/>
  <c r="J61" i="1"/>
  <c r="I61" i="1"/>
  <c r="K60" i="1"/>
  <c r="J60" i="1"/>
  <c r="I60" i="1"/>
  <c r="K59" i="1"/>
  <c r="J59" i="1" s="1"/>
  <c r="I59" i="1"/>
  <c r="K58" i="1"/>
  <c r="J58" i="1" s="1"/>
  <c r="I58" i="1"/>
  <c r="K57" i="1"/>
  <c r="J57" i="1"/>
  <c r="I57" i="1"/>
  <c r="K56" i="1"/>
  <c r="J56" i="1"/>
  <c r="I56" i="1"/>
  <c r="K55" i="1"/>
  <c r="J55" i="1" s="1"/>
  <c r="I55" i="1"/>
  <c r="K54" i="1"/>
  <c r="J54" i="1" s="1"/>
  <c r="I54" i="1"/>
  <c r="K53" i="1"/>
  <c r="J53" i="1"/>
  <c r="I53" i="1"/>
  <c r="K52" i="1"/>
  <c r="J52" i="1"/>
  <c r="I52" i="1"/>
  <c r="K51" i="1"/>
  <c r="J51" i="1" s="1"/>
  <c r="I51" i="1"/>
  <c r="K50" i="1"/>
  <c r="J50" i="1" s="1"/>
  <c r="I50" i="1"/>
  <c r="K49" i="1"/>
  <c r="J49" i="1"/>
  <c r="I49" i="1"/>
  <c r="K48" i="1"/>
  <c r="J48" i="1"/>
  <c r="I48" i="1"/>
  <c r="K47" i="1"/>
  <c r="J47" i="1"/>
  <c r="I47" i="1"/>
  <c r="K46" i="1"/>
  <c r="J46" i="1" s="1"/>
  <c r="I46" i="1"/>
  <c r="K45" i="1"/>
  <c r="J45" i="1"/>
  <c r="I45" i="1"/>
  <c r="K44" i="1"/>
  <c r="J44" i="1"/>
  <c r="I44" i="1"/>
  <c r="K43" i="1"/>
  <c r="J43" i="1" s="1"/>
  <c r="I43" i="1"/>
  <c r="K42" i="1"/>
  <c r="J42" i="1" s="1"/>
  <c r="I42" i="1"/>
  <c r="K41" i="1"/>
  <c r="J41" i="1"/>
  <c r="I41" i="1"/>
  <c r="K40" i="1"/>
  <c r="J40" i="1"/>
  <c r="I40" i="1"/>
  <c r="K39" i="1"/>
  <c r="J39" i="1"/>
  <c r="I39" i="1"/>
  <c r="K38" i="1"/>
  <c r="J38" i="1" s="1"/>
  <c r="I38" i="1"/>
  <c r="K37" i="1"/>
  <c r="J37" i="1"/>
  <c r="I37" i="1"/>
  <c r="K36" i="1"/>
  <c r="J36" i="1"/>
  <c r="I36" i="1"/>
  <c r="K35" i="1"/>
  <c r="J35" i="1"/>
  <c r="I35" i="1"/>
  <c r="K34" i="1"/>
  <c r="J34" i="1" s="1"/>
  <c r="I34" i="1"/>
  <c r="K33" i="1"/>
  <c r="J33" i="1"/>
  <c r="I33" i="1"/>
  <c r="K32" i="1"/>
  <c r="J32" i="1"/>
  <c r="I32" i="1"/>
  <c r="K31" i="1"/>
  <c r="J31" i="1"/>
  <c r="I31" i="1"/>
  <c r="K30" i="1"/>
  <c r="J30" i="1" s="1"/>
  <c r="I30" i="1"/>
  <c r="K29" i="1"/>
  <c r="J29" i="1"/>
  <c r="I29" i="1"/>
  <c r="K28" i="1"/>
  <c r="J28" i="1"/>
  <c r="I28" i="1"/>
  <c r="K27" i="1"/>
  <c r="J27" i="1"/>
  <c r="I27" i="1"/>
  <c r="K26" i="1"/>
  <c r="J26" i="1" s="1"/>
  <c r="I26" i="1"/>
  <c r="K25" i="1"/>
  <c r="J25" i="1"/>
  <c r="I25" i="1"/>
  <c r="K24" i="1"/>
  <c r="J24" i="1"/>
  <c r="I24" i="1"/>
  <c r="K23" i="1"/>
  <c r="J23" i="1"/>
  <c r="I23" i="1"/>
  <c r="K22" i="1"/>
  <c r="J22" i="1" s="1"/>
  <c r="I22" i="1"/>
  <c r="K21" i="1"/>
  <c r="J21" i="1"/>
  <c r="I21" i="1"/>
  <c r="K20" i="1"/>
  <c r="J20" i="1"/>
  <c r="I20" i="1"/>
  <c r="K19" i="1"/>
  <c r="J19" i="1" s="1"/>
  <c r="I19" i="1"/>
  <c r="K18" i="1"/>
  <c r="J18" i="1" s="1"/>
  <c r="I18" i="1"/>
  <c r="K17" i="1"/>
  <c r="J17" i="1"/>
  <c r="I17" i="1"/>
  <c r="K16" i="1"/>
  <c r="J16" i="1"/>
  <c r="I16" i="1"/>
  <c r="K15" i="1"/>
  <c r="J15" i="1" s="1"/>
  <c r="I15" i="1"/>
  <c r="K14" i="1"/>
  <c r="J14" i="1" s="1"/>
  <c r="I14" i="1"/>
  <c r="K13" i="1"/>
  <c r="J13" i="1"/>
  <c r="I13" i="1"/>
  <c r="K12" i="1"/>
  <c r="J12" i="1"/>
  <c r="I12" i="1"/>
  <c r="K11" i="1"/>
  <c r="J11" i="1" s="1"/>
  <c r="I11" i="1"/>
  <c r="K10" i="1"/>
  <c r="J10" i="1" s="1"/>
  <c r="I10" i="1"/>
  <c r="K9" i="1"/>
  <c r="J9" i="1"/>
  <c r="I9" i="1"/>
  <c r="K8" i="1"/>
  <c r="J8" i="1"/>
  <c r="I8" i="1"/>
  <c r="K7" i="1"/>
  <c r="J7" i="1" s="1"/>
  <c r="I7" i="1"/>
  <c r="K6" i="1"/>
  <c r="J6" i="1" s="1"/>
  <c r="I6" i="1"/>
  <c r="K5" i="1"/>
  <c r="J5" i="1"/>
  <c r="I5" i="1"/>
  <c r="K4" i="1"/>
  <c r="J4" i="1"/>
  <c r="I4" i="1"/>
  <c r="I6" i="4" l="1"/>
  <c r="J13" i="3"/>
  <c r="J12" i="3"/>
  <c r="J11" i="3"/>
  <c r="J10" i="3"/>
  <c r="J9" i="3"/>
  <c r="J8" i="3"/>
  <c r="J7" i="3"/>
  <c r="J6" i="3"/>
  <c r="B4" i="6" l="1"/>
  <c r="C4" i="6"/>
  <c r="G4" i="6"/>
  <c r="I4" i="6"/>
  <c r="J4" i="6"/>
  <c r="B5" i="6"/>
  <c r="C5" i="6"/>
  <c r="D5" i="6"/>
  <c r="I5" i="6"/>
  <c r="B6" i="6"/>
  <c r="C6" i="6"/>
  <c r="D6" i="6"/>
  <c r="I6" i="6"/>
  <c r="B7" i="6"/>
  <c r="C7" i="6"/>
  <c r="D7" i="6"/>
  <c r="I7" i="6"/>
  <c r="B8" i="6"/>
  <c r="C8" i="6"/>
  <c r="D8" i="6"/>
  <c r="I8" i="6"/>
  <c r="B9" i="6"/>
  <c r="C9" i="6"/>
  <c r="D9" i="6"/>
  <c r="I9" i="6"/>
  <c r="B10" i="6"/>
  <c r="C10" i="6"/>
  <c r="D10" i="6"/>
  <c r="I10" i="6"/>
  <c r="B11" i="6"/>
  <c r="C11" i="6"/>
  <c r="D11" i="6"/>
  <c r="I11" i="6"/>
  <c r="B12" i="6"/>
  <c r="C12" i="6"/>
  <c r="D12" i="6"/>
  <c r="I12" i="6"/>
  <c r="B13" i="6"/>
  <c r="C13" i="6"/>
  <c r="D13" i="6"/>
  <c r="I13" i="6"/>
  <c r="B14" i="6"/>
  <c r="C14" i="6"/>
  <c r="D14" i="6"/>
  <c r="I14" i="6"/>
  <c r="B15" i="6"/>
  <c r="C15" i="6"/>
  <c r="D15" i="6"/>
  <c r="I15" i="6"/>
  <c r="B16" i="6"/>
  <c r="C16" i="6"/>
  <c r="D16" i="6"/>
  <c r="I16" i="6"/>
  <c r="B17" i="6"/>
  <c r="C17" i="6"/>
  <c r="D17" i="6"/>
  <c r="I17" i="6"/>
  <c r="B18" i="6"/>
  <c r="C18" i="6"/>
  <c r="D18" i="6"/>
  <c r="I18" i="6"/>
  <c r="B19" i="6"/>
  <c r="C19" i="6"/>
  <c r="D19" i="6"/>
  <c r="I19" i="6"/>
  <c r="B20" i="6"/>
  <c r="C20" i="6"/>
  <c r="D20" i="6"/>
  <c r="I20" i="6"/>
  <c r="B21" i="6"/>
  <c r="C21" i="6"/>
  <c r="D21" i="6"/>
  <c r="I21" i="6"/>
  <c r="B22" i="6"/>
  <c r="C22" i="6"/>
  <c r="D22" i="6"/>
  <c r="I22" i="6"/>
  <c r="B23" i="6"/>
  <c r="C23" i="6"/>
  <c r="D23" i="6"/>
  <c r="I23" i="6"/>
  <c r="I24" i="6"/>
  <c r="H8" i="4"/>
  <c r="H10" i="4"/>
  <c r="I10" i="4"/>
  <c r="J10" i="4"/>
  <c r="K10" i="4"/>
  <c r="L10" i="4"/>
  <c r="H11" i="4"/>
  <c r="I11" i="4"/>
  <c r="J11" i="4"/>
  <c r="K11" i="4"/>
  <c r="H12" i="4"/>
  <c r="I12" i="4"/>
  <c r="J12" i="4"/>
  <c r="K12" i="4"/>
  <c r="L12" i="4"/>
  <c r="H13" i="4"/>
  <c r="H14" i="4"/>
  <c r="H15" i="4"/>
  <c r="H16" i="4"/>
  <c r="H17" i="4"/>
  <c r="H18" i="4"/>
  <c r="H19" i="4"/>
  <c r="H20" i="4"/>
  <c r="B25" i="4"/>
  <c r="C25" i="4"/>
  <c r="D25" i="4"/>
  <c r="E25" i="4"/>
  <c r="F25" i="4"/>
  <c r="G25" i="4"/>
</calcChain>
</file>

<file path=xl/comments1.xml><?xml version="1.0" encoding="utf-8"?>
<comments xmlns="http://schemas.openxmlformats.org/spreadsheetml/2006/main">
  <authors>
    <author>Ten</author>
    <author>ten_IG</author>
  </authors>
  <commentList>
    <comment ref="A3" authorId="0" shapeId="0">
      <text>
        <r>
          <rPr>
            <b/>
            <sz val="8"/>
            <color indexed="81"/>
            <rFont val="Tahoma"/>
            <family val="2"/>
            <charset val="204"/>
          </rPr>
          <t>Ten:</t>
        </r>
        <r>
          <rPr>
            <sz val="8"/>
            <color indexed="81"/>
            <rFont val="Tahoma"/>
            <family val="2"/>
            <charset val="204"/>
          </rPr>
          <t xml:space="preserve">
Version of Task
Вариант задания</t>
        </r>
      </text>
    </comment>
    <comment ref="D3" authorId="1" shapeId="0">
      <text>
        <r>
          <rPr>
            <b/>
            <sz val="8"/>
            <color indexed="81"/>
            <rFont val="Tahoma"/>
            <family val="2"/>
            <charset val="204"/>
          </rPr>
          <t>ten_IG:</t>
        </r>
        <r>
          <rPr>
            <sz val="8"/>
            <color indexed="81"/>
            <rFont val="Tahoma"/>
            <family val="2"/>
            <charset val="204"/>
          </rPr>
          <t xml:space="preserve">
Себестоимость//Начальная точка поиска в лаб №1, 2//
Cos//Original Searching Point in Labs no.1, 2</t>
        </r>
      </text>
    </comment>
    <comment ref="F3" authorId="1" shapeId="0">
      <text>
        <r>
          <rPr>
            <b/>
            <sz val="8"/>
            <color indexed="81"/>
            <rFont val="Tahoma"/>
            <family val="2"/>
            <charset val="204"/>
          </rPr>
          <t>ten_IG:</t>
        </r>
        <r>
          <rPr>
            <sz val="8"/>
            <color indexed="81"/>
            <rFont val="Tahoma"/>
            <family val="2"/>
            <charset val="204"/>
          </rPr>
          <t xml:space="preserve">
Допустимая погрешность решения задачи//
Tolerance of the solution</t>
        </r>
      </text>
    </comment>
    <comment ref="G3" authorId="1" shapeId="0">
      <text>
        <r>
          <rPr>
            <b/>
            <sz val="8"/>
            <color indexed="81"/>
            <rFont val="Tahoma"/>
            <family val="2"/>
            <charset val="204"/>
          </rPr>
          <t>ten_IG:</t>
        </r>
        <r>
          <rPr>
            <sz val="8"/>
            <color indexed="81"/>
            <rFont val="Tahoma"/>
            <family val="2"/>
            <charset val="204"/>
          </rPr>
          <t xml:space="preserve">
Предельная величина кредита//
The Limit of Credit value</t>
        </r>
      </text>
    </comment>
    <comment ref="I3" authorId="1" shapeId="0">
      <text>
        <r>
          <rPr>
            <b/>
            <sz val="8"/>
            <color indexed="81"/>
            <rFont val="Tahoma"/>
            <family val="2"/>
            <charset val="204"/>
          </rPr>
          <t>ten_IG:</t>
        </r>
        <r>
          <rPr>
            <sz val="8"/>
            <color indexed="81"/>
            <rFont val="Tahoma"/>
            <family val="2"/>
            <charset val="204"/>
          </rPr>
          <t xml:space="preserve">
Solution of odds labs// Решение для нечетных задач</t>
        </r>
      </text>
    </comment>
    <comment ref="J3" authorId="1" shapeId="0">
      <text>
        <r>
          <rPr>
            <b/>
            <sz val="8"/>
            <color indexed="81"/>
            <rFont val="Tahoma"/>
            <family val="2"/>
            <charset val="204"/>
          </rPr>
          <t>ten_IG:</t>
        </r>
        <r>
          <rPr>
            <sz val="8"/>
            <color indexed="81"/>
            <rFont val="Tahoma"/>
            <family val="2"/>
            <charset val="204"/>
          </rPr>
          <t xml:space="preserve">
Solution of even labs.. Решение для четных задач</t>
        </r>
      </text>
    </comment>
  </commentList>
</comments>
</file>

<file path=xl/comments2.xml><?xml version="1.0" encoding="utf-8"?>
<comments xmlns="http://schemas.openxmlformats.org/spreadsheetml/2006/main">
  <authors>
    <author>Ten</author>
    <author>ten_IG</author>
  </authors>
  <commentList>
    <comment ref="D3" authorId="0" shapeId="0">
      <text>
        <r>
          <rPr>
            <b/>
            <sz val="8"/>
            <color indexed="81"/>
            <rFont val="Tahoma"/>
            <family val="2"/>
            <charset val="204"/>
          </rPr>
          <t xml:space="preserve">Ten:
Parameter A(k) refers to "Asymptotic Error Constant" 
Параметр A(k) называется "Константа асимптотической ошибки" </t>
        </r>
      </text>
    </comment>
    <comment ref="H3" authorId="1" shapeId="0">
      <text>
        <r>
          <rPr>
            <b/>
            <sz val="8"/>
            <color indexed="81"/>
            <rFont val="Tahoma"/>
            <family val="2"/>
            <charset val="204"/>
          </rPr>
          <t>ten_IG:</t>
        </r>
        <r>
          <rPr>
            <sz val="8"/>
            <color indexed="81"/>
            <rFont val="Tahoma"/>
            <family val="2"/>
            <charset val="204"/>
          </rPr>
          <t xml:space="preserve">
Значение Sigma, которое будет выделено синим цветом это есть искомое значение параметра Sigma, необходимое для определения скорости сходимости метода оптимизации!!!</t>
        </r>
      </text>
    </comment>
  </commentList>
</comments>
</file>

<file path=xl/comments3.xml><?xml version="1.0" encoding="utf-8"?>
<comments xmlns="http://schemas.openxmlformats.org/spreadsheetml/2006/main">
  <authors>
    <author>ten_IG</author>
  </authors>
  <commentList>
    <comment ref="A6" authorId="0" shapeId="0">
      <text>
        <r>
          <rPr>
            <b/>
            <sz val="8"/>
            <color indexed="81"/>
            <rFont val="Tahoma"/>
            <family val="2"/>
            <charset val="204"/>
          </rPr>
          <t>ten_IG:</t>
        </r>
        <r>
          <rPr>
            <sz val="8"/>
            <color indexed="81"/>
            <rFont val="Tahoma"/>
            <family val="2"/>
            <charset val="204"/>
          </rPr>
          <t xml:space="preserve">
Copyrigt©2002 by Joseph Gregorievitch Ten.
This Program is property of the J.Gr. Ten.
All right reserved. Design in the Kyrgyz Republic.
Except as permitted under the Kyrgyz Republic Copyright Act of 1998, no part of this Program may be reproduced or distributed in any form or by any means, or stored in a database or retrieval system, without the prior written permission of the author Joseph Gregorievitch Ten.
Phone: +996 (3312) 42-38-53
E-mail: tenig@hotmail.com, tenig@mail.ru
http://www.ktu-pocs.elcat.kg
</t>
        </r>
      </text>
    </comment>
  </commentList>
</comments>
</file>

<file path=xl/sharedStrings.xml><?xml version="1.0" encoding="utf-8"?>
<sst xmlns="http://schemas.openxmlformats.org/spreadsheetml/2006/main" count="113" uniqueCount="87">
  <si>
    <t>№</t>
  </si>
  <si>
    <t>Прибыль-МаксПрибыли</t>
  </si>
  <si>
    <t>N</t>
  </si>
  <si>
    <r>
      <t>Прибыль</t>
    </r>
    <r>
      <rPr>
        <b/>
        <vertAlign val="subscript"/>
        <sz val="10"/>
        <rFont val="Arial Cyr"/>
        <charset val="204"/>
      </rPr>
      <t>N</t>
    </r>
    <r>
      <rPr>
        <b/>
        <sz val="10"/>
        <rFont val="Arial Cyr"/>
        <charset val="204"/>
      </rPr>
      <t xml:space="preserve"> -Прибыль</t>
    </r>
    <r>
      <rPr>
        <b/>
        <vertAlign val="subscript"/>
        <sz val="10"/>
        <rFont val="Arial Cyr"/>
        <charset val="204"/>
      </rPr>
      <t>N-1</t>
    </r>
  </si>
  <si>
    <t>Погрешность</t>
  </si>
  <si>
    <t>Таблица 3: Зависимость решения задачи от Погрешности и Начального значения цены.</t>
  </si>
  <si>
    <t>Оптимальная Цена</t>
  </si>
  <si>
    <t xml:space="preserve"> Оптимальная Прибыль</t>
  </si>
  <si>
    <t>Начальная цена</t>
  </si>
  <si>
    <t>Оптимальный Спрос</t>
  </si>
  <si>
    <t>Оптимальный Кредит</t>
  </si>
  <si>
    <t>Количество итераций</t>
  </si>
  <si>
    <t>Допустимая Погрешность</t>
  </si>
  <si>
    <t>Оптимальная цена</t>
  </si>
  <si>
    <t>В исходное состояние</t>
  </si>
  <si>
    <t>Пуск программы</t>
  </si>
  <si>
    <t>alfa</t>
  </si>
  <si>
    <t>Выбор допустимой погрешности</t>
  </si>
  <si>
    <t>Программа, реализующая метод  Золотого сечения</t>
  </si>
  <si>
    <r>
      <t>a</t>
    </r>
    <r>
      <rPr>
        <b/>
        <vertAlign val="superscript"/>
        <sz val="8"/>
        <rFont val="Arial Cyr"/>
        <charset val="204"/>
      </rPr>
      <t>k</t>
    </r>
  </si>
  <si>
    <r>
      <t>b</t>
    </r>
    <r>
      <rPr>
        <b/>
        <vertAlign val="superscript"/>
        <sz val="8"/>
        <rFont val="Arial Cyr"/>
        <charset val="204"/>
      </rPr>
      <t>k</t>
    </r>
  </si>
  <si>
    <r>
      <t>c</t>
    </r>
    <r>
      <rPr>
        <b/>
        <vertAlign val="superscript"/>
        <sz val="8"/>
        <rFont val="Arial Cyr"/>
        <charset val="204"/>
      </rPr>
      <t>k</t>
    </r>
  </si>
  <si>
    <r>
      <t>d</t>
    </r>
    <r>
      <rPr>
        <b/>
        <vertAlign val="superscript"/>
        <sz val="8"/>
        <rFont val="Arial Cyr"/>
        <charset val="204"/>
      </rPr>
      <t>k</t>
    </r>
  </si>
  <si>
    <r>
      <t>h</t>
    </r>
    <r>
      <rPr>
        <b/>
        <vertAlign val="superscript"/>
        <sz val="8"/>
        <rFont val="Arial Cyr"/>
        <charset val="204"/>
      </rPr>
      <t>k</t>
    </r>
  </si>
  <si>
    <t>Rone=r</t>
  </si>
  <si>
    <t>Rtwo=(1-r)</t>
  </si>
  <si>
    <r>
      <t>Конечные точки начального интервала a</t>
    </r>
    <r>
      <rPr>
        <vertAlign val="superscript"/>
        <sz val="10"/>
        <rFont val="Arial Cyr"/>
        <charset val="204"/>
      </rPr>
      <t>k</t>
    </r>
    <r>
      <rPr>
        <sz val="10"/>
        <rFont val="Arial Cyr"/>
        <charset val="204"/>
      </rPr>
      <t xml:space="preserve"> , b</t>
    </r>
    <r>
      <rPr>
        <vertAlign val="superscript"/>
        <sz val="10"/>
        <rFont val="Arial Cyr"/>
        <charset val="204"/>
      </rPr>
      <t>k</t>
    </r>
  </si>
  <si>
    <t>Номер итерации k</t>
  </si>
  <si>
    <r>
      <t>Вычисление  точек a</t>
    </r>
    <r>
      <rPr>
        <vertAlign val="superscript"/>
        <sz val="10"/>
        <rFont val="Arial Cyr"/>
        <charset val="204"/>
      </rPr>
      <t>k</t>
    </r>
    <r>
      <rPr>
        <sz val="10"/>
        <rFont val="Arial Cyr"/>
        <charset val="204"/>
      </rPr>
      <t>, b</t>
    </r>
    <r>
      <rPr>
        <vertAlign val="superscript"/>
        <sz val="10"/>
        <rFont val="Arial Cyr"/>
        <charset val="204"/>
      </rPr>
      <t>k</t>
    </r>
    <r>
      <rPr>
        <sz val="10"/>
        <rFont val="Arial Cyr"/>
        <charset val="204"/>
      </rPr>
      <t>, c</t>
    </r>
    <r>
      <rPr>
        <vertAlign val="superscript"/>
        <sz val="10"/>
        <rFont val="Arial Cyr"/>
        <charset val="204"/>
      </rPr>
      <t>k</t>
    </r>
    <r>
      <rPr>
        <sz val="10"/>
        <rFont val="Arial Cyr"/>
        <charset val="204"/>
      </rPr>
      <t>, d</t>
    </r>
    <r>
      <rPr>
        <vertAlign val="superscript"/>
        <sz val="10"/>
        <rFont val="Arial Cyr"/>
        <charset val="204"/>
      </rPr>
      <t>k</t>
    </r>
    <r>
      <rPr>
        <sz val="10"/>
        <rFont val="Arial Cyr"/>
        <charset val="204"/>
      </rPr>
      <t xml:space="preserve"> </t>
    </r>
  </si>
  <si>
    <t>Вычисление целевой функции</t>
  </si>
  <si>
    <r>
      <t>Новые точки интервала  a</t>
    </r>
    <r>
      <rPr>
        <vertAlign val="superscript"/>
        <sz val="10"/>
        <rFont val="Arial Cyr"/>
        <charset val="204"/>
      </rPr>
      <t>k+1</t>
    </r>
    <r>
      <rPr>
        <sz val="10"/>
        <rFont val="Arial Cyr"/>
        <charset val="204"/>
      </rPr>
      <t>, b</t>
    </r>
    <r>
      <rPr>
        <vertAlign val="superscript"/>
        <sz val="10"/>
        <rFont val="Arial Cyr"/>
        <charset val="204"/>
      </rPr>
      <t>k+1,</t>
    </r>
    <r>
      <rPr>
        <sz val="10"/>
        <rFont val="Arial Cyr"/>
        <charset val="204"/>
      </rPr>
      <t xml:space="preserve"> c</t>
    </r>
    <r>
      <rPr>
        <vertAlign val="superscript"/>
        <sz val="10"/>
        <rFont val="Arial Cyr"/>
        <charset val="204"/>
      </rPr>
      <t>k+1</t>
    </r>
    <r>
      <rPr>
        <sz val="10"/>
        <rFont val="Arial Cyr"/>
        <charset val="204"/>
      </rPr>
      <t>, d</t>
    </r>
    <r>
      <rPr>
        <vertAlign val="superscript"/>
        <sz val="10"/>
        <rFont val="Arial Cyr"/>
        <charset val="204"/>
      </rPr>
      <t>k+1</t>
    </r>
    <r>
      <rPr>
        <sz val="10"/>
        <rFont val="Arial Cyr"/>
        <charset val="204"/>
      </rPr>
      <t xml:space="preserve"> </t>
    </r>
  </si>
  <si>
    <t>Сообщение о состоянии процесса поиска</t>
  </si>
  <si>
    <t>Оптимальный спрос</t>
  </si>
  <si>
    <t>Количество итераций N*</t>
  </si>
  <si>
    <r>
      <t>Ширина интервала h</t>
    </r>
    <r>
      <rPr>
        <vertAlign val="superscript"/>
        <sz val="10"/>
        <rFont val="Arial Cyr"/>
        <charset val="204"/>
      </rPr>
      <t>k</t>
    </r>
  </si>
  <si>
    <t>Обозначения  точек интервала</t>
  </si>
  <si>
    <t>Задача №2: Найти максимум прибыли путем варьирования ценой рынка с учетом ограничения на величину кредита.</t>
  </si>
  <si>
    <t>Прибыль=Спрос*(Цена-Себестоимость); Спрос=A/(Цена+Цена*B)^(2*D); Кредит=Себестоимость*Спрос; Кредит&lt;=Ограничение.</t>
  </si>
  <si>
    <r>
      <t xml:space="preserve">Лабораторная работа №_10: Исследование </t>
    </r>
    <r>
      <rPr>
        <b/>
        <i/>
        <sz val="14"/>
        <rFont val="Arial Cyr"/>
        <charset val="204"/>
      </rPr>
      <t xml:space="preserve">метода золотого сечения </t>
    </r>
    <r>
      <rPr>
        <b/>
        <sz val="10"/>
        <rFont val="Arial Cyr"/>
        <charset val="204"/>
      </rPr>
      <t xml:space="preserve"> при решении задачи №2.</t>
    </r>
  </si>
  <si>
    <t>Оптимальный Кредит- Ограничение</t>
  </si>
  <si>
    <t>Оптимальный Кредит-Ограничение</t>
  </si>
  <si>
    <t>Лабораторная работа №2:Исследование зависимости решения задачи №2  от Погрешности и Начального значения цены.</t>
  </si>
  <si>
    <t>В задаче №2 целевая функция имеет вид:    g(x)=[Кредит-Ограничение]^2</t>
  </si>
  <si>
    <t>Размер области поиска: b-a</t>
  </si>
  <si>
    <t>Задание по лабораторной работе:</t>
  </si>
  <si>
    <t>1. Найти зависимость количества итераций от допустимой погрешности.</t>
  </si>
  <si>
    <t>2. Найти зависимость количества итераций от размера области поиска.</t>
  </si>
  <si>
    <t>3. Построить графики 9.1 и 9.2 с этими зависимостями.</t>
  </si>
  <si>
    <t>4. Определить скорость сходимости Метода Золотого Сечения.</t>
  </si>
  <si>
    <t>Таблица 10.1: Зависимость Количества итераций от Допустимой Погрешности</t>
  </si>
  <si>
    <t>Таблица 10.2: Зависимость Количества итераций от размера области поиска</t>
  </si>
  <si>
    <t>Parametr_A</t>
  </si>
  <si>
    <t>Parametr_B</t>
  </si>
  <si>
    <t>Cost</t>
  </si>
  <si>
    <t>Parametr_D</t>
  </si>
  <si>
    <t>Tolerance</t>
  </si>
  <si>
    <r>
      <t>X*</t>
    </r>
    <r>
      <rPr>
        <vertAlign val="subscript"/>
        <sz val="8"/>
        <rFont val="Arial Cyr"/>
        <charset val="204"/>
      </rPr>
      <t>1</t>
    </r>
  </si>
  <si>
    <r>
      <t>X*</t>
    </r>
    <r>
      <rPr>
        <vertAlign val="subscript"/>
        <sz val="8"/>
        <rFont val="Arial Cyr"/>
        <charset val="204"/>
      </rPr>
      <t>2</t>
    </r>
  </si>
  <si>
    <t>Limit of Credit Value</t>
  </si>
  <si>
    <t>Parameters of the Market Models for laboratory works in Methods of Optimization</t>
  </si>
  <si>
    <t>Table 1: List of Market Models parameters among students</t>
  </si>
  <si>
    <t>Name of students from class 
SE-1-16</t>
  </si>
  <si>
    <t>It is a sample</t>
  </si>
  <si>
    <t>Абакиров Нурсултан Ильясович</t>
  </si>
  <si>
    <t>Абдыкеримов Аманжол Нурбекович</t>
  </si>
  <si>
    <t>Акаев Жумгал Салманович</t>
  </si>
  <si>
    <t>Алимбеков Эмил Илиязович</t>
  </si>
  <si>
    <t>Байсеитов Кубанычбек Кычанович</t>
  </si>
  <si>
    <t>Дуйшеев Азамат Болотович</t>
  </si>
  <si>
    <t>Кайдылдаев Руслан Арсенович</t>
  </si>
  <si>
    <t xml:space="preserve">Малик уулу Марат </t>
  </si>
  <si>
    <t>Мурзаев Кубанычбек Торобаевич</t>
  </si>
  <si>
    <t>Назаренко Владислав Александрович</t>
  </si>
  <si>
    <t>Ы</t>
  </si>
  <si>
    <t>Ташполотов Нурланбек Абдибахапович</t>
  </si>
  <si>
    <t>Турдахунов Эрзат Кубатбекович</t>
  </si>
  <si>
    <t>Цена(k)</t>
  </si>
  <si>
    <r>
      <t>Ошибка: e</t>
    </r>
    <r>
      <rPr>
        <b/>
        <vertAlign val="subscript"/>
        <sz val="10"/>
        <rFont val="Arial Cyr"/>
        <charset val="204"/>
      </rPr>
      <t>k</t>
    </r>
    <r>
      <rPr>
        <b/>
        <sz val="10"/>
        <rFont val="Arial Cyr"/>
        <charset val="204"/>
      </rPr>
      <t>=abs(X</t>
    </r>
    <r>
      <rPr>
        <b/>
        <vertAlign val="superscript"/>
        <sz val="10"/>
        <rFont val="Arial Cyr"/>
        <charset val="204"/>
      </rPr>
      <t>*</t>
    </r>
    <r>
      <rPr>
        <b/>
        <sz val="10"/>
        <rFont val="Arial Cyr"/>
        <charset val="204"/>
      </rPr>
      <t>-X</t>
    </r>
    <r>
      <rPr>
        <b/>
        <vertAlign val="subscript"/>
        <sz val="10"/>
        <rFont val="Arial Cyr"/>
        <charset val="204"/>
      </rPr>
      <t>k</t>
    </r>
    <r>
      <rPr>
        <b/>
        <sz val="10"/>
        <rFont val="Arial Cyr"/>
        <charset val="204"/>
      </rPr>
      <t>)</t>
    </r>
  </si>
  <si>
    <r>
      <t>A</t>
    </r>
    <r>
      <rPr>
        <b/>
        <vertAlign val="subscript"/>
        <sz val="10"/>
        <rFont val="Arial Cyr"/>
        <charset val="204"/>
      </rPr>
      <t>k</t>
    </r>
    <r>
      <rPr>
        <b/>
        <sz val="10"/>
        <rFont val="Arial Cyr"/>
        <charset val="204"/>
      </rPr>
      <t>=e</t>
    </r>
    <r>
      <rPr>
        <b/>
        <vertAlign val="subscript"/>
        <sz val="10"/>
        <rFont val="Arial Cyr"/>
        <charset val="204"/>
      </rPr>
      <t>k+1</t>
    </r>
    <r>
      <rPr>
        <b/>
        <sz val="10"/>
        <rFont val="Arial Cyr"/>
        <charset val="204"/>
      </rPr>
      <t>/(e</t>
    </r>
    <r>
      <rPr>
        <b/>
        <vertAlign val="subscript"/>
        <sz val="10"/>
        <rFont val="Arial Cyr"/>
        <charset val="204"/>
      </rPr>
      <t>k</t>
    </r>
    <r>
      <rPr>
        <b/>
        <sz val="10"/>
        <rFont val="Arial Cyr"/>
        <charset val="204"/>
      </rPr>
      <t>)^sigma=abs(X</t>
    </r>
    <r>
      <rPr>
        <b/>
        <vertAlign val="superscript"/>
        <sz val="10"/>
        <rFont val="Arial Cyr"/>
        <charset val="204"/>
      </rPr>
      <t>*</t>
    </r>
    <r>
      <rPr>
        <b/>
        <sz val="10"/>
        <rFont val="Arial Cyr"/>
        <charset val="204"/>
      </rPr>
      <t>-X</t>
    </r>
    <r>
      <rPr>
        <b/>
        <vertAlign val="subscript"/>
        <sz val="10"/>
        <rFont val="Arial Cyr"/>
        <charset val="204"/>
      </rPr>
      <t>k+1</t>
    </r>
    <r>
      <rPr>
        <b/>
        <sz val="10"/>
        <rFont val="Arial Cyr"/>
        <charset val="204"/>
      </rPr>
      <t>)/abs(X*-Xk)^sigma</t>
    </r>
  </si>
  <si>
    <t>sigma</t>
  </si>
  <si>
    <t>X*</t>
  </si>
  <si>
    <r>
      <t>abs((A</t>
    </r>
    <r>
      <rPr>
        <b/>
        <vertAlign val="superscript"/>
        <sz val="10"/>
        <rFont val="Arial Cyr"/>
        <charset val="204"/>
      </rPr>
      <t>k</t>
    </r>
    <r>
      <rPr>
        <b/>
        <sz val="10"/>
        <rFont val="Arial Cyr"/>
        <charset val="204"/>
      </rPr>
      <t>-A</t>
    </r>
    <r>
      <rPr>
        <b/>
        <vertAlign val="superscript"/>
        <sz val="10"/>
        <rFont val="Arial Cyr"/>
        <charset val="204"/>
      </rPr>
      <t>k+1</t>
    </r>
    <r>
      <rPr>
        <b/>
        <sz val="10"/>
        <rFont val="Arial Cyr"/>
        <charset val="204"/>
      </rPr>
      <t>)/A</t>
    </r>
    <r>
      <rPr>
        <b/>
        <vertAlign val="superscript"/>
        <sz val="10"/>
        <rFont val="Arial Cyr"/>
        <charset val="204"/>
      </rPr>
      <t>k</t>
    </r>
    <r>
      <rPr>
        <b/>
        <sz val="10"/>
        <rFont val="Arial Cyr"/>
        <charset val="204"/>
      </rPr>
      <t>)</t>
    </r>
  </si>
  <si>
    <t>List of sigma</t>
  </si>
  <si>
    <r>
      <t>MIN[abs((A</t>
    </r>
    <r>
      <rPr>
        <b/>
        <vertAlign val="superscript"/>
        <sz val="10"/>
        <rFont val="Arial Cyr"/>
        <charset val="204"/>
      </rPr>
      <t>k</t>
    </r>
    <r>
      <rPr>
        <b/>
        <sz val="10"/>
        <rFont val="Arial Cyr"/>
        <charset val="204"/>
      </rPr>
      <t>-A</t>
    </r>
    <r>
      <rPr>
        <b/>
        <vertAlign val="superscript"/>
        <sz val="10"/>
        <rFont val="Arial Cyr"/>
        <charset val="204"/>
      </rPr>
      <t>k+1</t>
    </r>
    <r>
      <rPr>
        <b/>
        <sz val="10"/>
        <rFont val="Arial Cyr"/>
        <charset val="204"/>
      </rPr>
      <t>)/A</t>
    </r>
    <r>
      <rPr>
        <b/>
        <vertAlign val="superscript"/>
        <sz val="10"/>
        <rFont val="Arial Cyr"/>
        <charset val="204"/>
      </rPr>
      <t>k</t>
    </r>
    <r>
      <rPr>
        <b/>
        <sz val="10"/>
        <rFont val="Arial Cyr"/>
        <charset val="204"/>
      </rPr>
      <t>)]</t>
    </r>
  </si>
  <si>
    <t>Таблица 10.3 Исходные данные для определения скорости сходимости Метода золотого сечения</t>
  </si>
  <si>
    <t>Таблица 10.4. Программа для оценки скорости сходимости  Метода золотого сечения</t>
  </si>
  <si>
    <t>Вывод: Метод золотого сечения  имеет линейную скорость сходимости потому, что  ряд {abs(X*-Xk+1)/abs(X*-Xk)^sigma} сходится к значению А=0.618033988634281 только при sigma=1.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</si>
</sst>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E+00"/>
    <numFmt numFmtId="165" formatCode="0.000000E+00"/>
    <numFmt numFmtId="166" formatCode="#,##0.0000000"/>
    <numFmt numFmtId="167" formatCode="#,##0.000000"/>
  </numFmts>
  <fonts count="22">
    <font>
      <sz val="10"/>
      <name val="Arial Cyr"/>
      <charset val="204"/>
    </font>
    <font>
      <sz val="10"/>
      <name val="Arial Cyr"/>
      <charset val="204"/>
    </font>
    <font>
      <sz val="8"/>
      <name val="Arial Cyr"/>
      <charset val="204"/>
    </font>
    <font>
      <b/>
      <sz val="10"/>
      <name val="Arial Cyr"/>
      <charset val="204"/>
    </font>
    <font>
      <b/>
      <vertAlign val="subscript"/>
      <sz val="10"/>
      <name val="Arial Cyr"/>
      <charset val="204"/>
    </font>
    <font>
      <b/>
      <i/>
      <sz val="14"/>
      <name val="Arial Cyr"/>
      <charset val="204"/>
    </font>
    <font>
      <sz val="8"/>
      <color indexed="81"/>
      <name val="Tahoma"/>
      <family val="2"/>
      <charset val="204"/>
    </font>
    <font>
      <b/>
      <sz val="8"/>
      <color indexed="81"/>
      <name val="Tahoma"/>
      <family val="2"/>
      <charset val="204"/>
    </font>
    <font>
      <sz val="10"/>
      <name val="Arial Cyr"/>
      <charset val="204"/>
    </font>
    <font>
      <sz val="20"/>
      <name val="Arial Cyr"/>
      <charset val="204"/>
    </font>
    <font>
      <vertAlign val="superscript"/>
      <sz val="10"/>
      <name val="Arial Cyr"/>
      <charset val="204"/>
    </font>
    <font>
      <b/>
      <sz val="8"/>
      <name val="Arial Cyr"/>
      <charset val="204"/>
    </font>
    <font>
      <b/>
      <vertAlign val="superscript"/>
      <sz val="8"/>
      <name val="Arial Cyr"/>
      <charset val="204"/>
    </font>
    <font>
      <b/>
      <sz val="8"/>
      <name val="Arial"/>
      <family val="2"/>
    </font>
    <font>
      <b/>
      <sz val="10"/>
      <name val="Arial Cyr"/>
    </font>
    <font>
      <vertAlign val="subscript"/>
      <sz val="8"/>
      <name val="Arial Cyr"/>
      <charset val="204"/>
    </font>
    <font>
      <b/>
      <sz val="10"/>
      <name val="Arial"/>
      <family val="2"/>
    </font>
    <font>
      <sz val="12"/>
      <name val="Times New Roman"/>
      <family val="1"/>
      <charset val="204"/>
    </font>
    <font>
      <b/>
      <vertAlign val="superscript"/>
      <sz val="10"/>
      <name val="Arial Cyr"/>
      <charset val="204"/>
    </font>
    <font>
      <sz val="10"/>
      <name val="Arial"/>
      <family val="2"/>
      <charset val="204"/>
    </font>
    <font>
      <b/>
      <sz val="10"/>
      <name val="Arial"/>
      <family val="2"/>
      <charset val="204"/>
    </font>
    <font>
      <sz val="14"/>
      <name val="Times New Roman"/>
      <family val="1"/>
      <charset val="204"/>
    </font>
  </fonts>
  <fills count="5">
    <fill>
      <patternFill patternType="none"/>
    </fill>
    <fill>
      <patternFill patternType="gray125"/>
    </fill>
    <fill>
      <patternFill patternType="solid">
        <fgColor indexed="13"/>
        <bgColor indexed="64"/>
      </patternFill>
    </fill>
    <fill>
      <patternFill patternType="solid">
        <fgColor rgb="FF00B050"/>
        <bgColor indexed="64"/>
      </patternFill>
    </fill>
    <fill>
      <patternFill patternType="solid">
        <fgColor indexed="15"/>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1">
    <xf numFmtId="0" fontId="0" fillId="0" borderId="0"/>
  </cellStyleXfs>
  <cellXfs count="158">
    <xf numFmtId="0" fontId="0" fillId="0" borderId="0" xfId="0"/>
    <xf numFmtId="0" fontId="0" fillId="0" borderId="1" xfId="0" applyBorder="1"/>
    <xf numFmtId="11" fontId="0" fillId="0" borderId="1" xfId="0" applyNumberFormat="1" applyBorder="1"/>
    <xf numFmtId="0" fontId="3" fillId="0" borderId="1" xfId="0" applyFont="1" applyBorder="1"/>
    <xf numFmtId="0" fontId="3" fillId="0" borderId="1" xfId="0" applyFont="1" applyBorder="1" applyAlignment="1">
      <alignment wrapText="1"/>
    </xf>
    <xf numFmtId="0" fontId="0" fillId="0" borderId="0" xfId="0" applyAlignment="1">
      <alignment wrapText="1"/>
    </xf>
    <xf numFmtId="0" fontId="3" fillId="0" borderId="0" xfId="0" applyFont="1"/>
    <xf numFmtId="0" fontId="0" fillId="0" borderId="0" xfId="0" applyBorder="1"/>
    <xf numFmtId="0" fontId="0" fillId="0" borderId="1" xfId="0" applyBorder="1" applyProtection="1">
      <protection locked="0"/>
    </xf>
    <xf numFmtId="0" fontId="9" fillId="0" borderId="0" xfId="0" applyFont="1" applyBorder="1"/>
    <xf numFmtId="0" fontId="0" fillId="0" borderId="2" xfId="0" applyBorder="1" applyProtection="1">
      <protection locked="0"/>
    </xf>
    <xf numFmtId="0" fontId="0" fillId="0" borderId="0" xfId="0" applyBorder="1" applyProtection="1">
      <protection locked="0"/>
    </xf>
    <xf numFmtId="0" fontId="2" fillId="0" borderId="0" xfId="0" applyFont="1" applyBorder="1" applyAlignment="1">
      <alignment wrapText="1"/>
    </xf>
    <xf numFmtId="0" fontId="8" fillId="0" borderId="0" xfId="0" applyFont="1" applyBorder="1" applyAlignment="1">
      <alignment wrapText="1"/>
    </xf>
    <xf numFmtId="0" fontId="8" fillId="0" borderId="0" xfId="0" applyFont="1" applyFill="1" applyBorder="1" applyAlignment="1">
      <alignment horizontal="center" vertical="center" wrapText="1"/>
    </xf>
    <xf numFmtId="0" fontId="2" fillId="0" borderId="0" xfId="0" applyFont="1" applyBorder="1"/>
    <xf numFmtId="0" fontId="0" fillId="0" borderId="1" xfId="0" applyBorder="1" applyProtection="1"/>
    <xf numFmtId="0" fontId="0" fillId="0" borderId="1" xfId="0" applyBorder="1" applyAlignment="1" applyProtection="1">
      <alignment wrapText="1"/>
    </xf>
    <xf numFmtId="0" fontId="0" fillId="0" borderId="0" xfId="0" applyProtection="1">
      <protection locked="0"/>
    </xf>
    <xf numFmtId="0" fontId="0" fillId="0" borderId="3" xfId="0" applyBorder="1" applyProtection="1">
      <protection locked="0"/>
    </xf>
    <xf numFmtId="164" fontId="2" fillId="0" borderId="2" xfId="0" applyNumberFormat="1"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2" fillId="0" borderId="1" xfId="0" applyFont="1" applyBorder="1" applyProtection="1">
      <protection locked="0"/>
    </xf>
    <xf numFmtId="164" fontId="2" fillId="0" borderId="1" xfId="0" applyNumberFormat="1" applyFont="1" applyBorder="1" applyAlignment="1" applyProtection="1">
      <alignment horizontal="center" vertical="center"/>
      <protection locked="0"/>
    </xf>
    <xf numFmtId="0" fontId="2" fillId="0" borderId="4" xfId="0" applyFont="1" applyBorder="1" applyProtection="1">
      <protection locked="0"/>
    </xf>
    <xf numFmtId="3" fontId="2" fillId="0" borderId="2" xfId="0" applyNumberFormat="1" applyFont="1" applyBorder="1" applyAlignment="1" applyProtection="1">
      <alignment horizontal="center" vertical="center"/>
      <protection locked="0"/>
    </xf>
    <xf numFmtId="0" fontId="0" fillId="0" borderId="6" xfId="0" applyBorder="1" applyProtection="1">
      <protection locked="0"/>
    </xf>
    <xf numFmtId="164" fontId="2" fillId="0" borderId="7" xfId="0" applyNumberFormat="1" applyFont="1" applyBorder="1" applyAlignment="1" applyProtection="1">
      <alignment horizontal="center" vertical="center"/>
      <protection locked="0"/>
    </xf>
    <xf numFmtId="0" fontId="0" fillId="0" borderId="2" xfId="0" applyBorder="1" applyAlignment="1" applyProtection="1">
      <alignment horizontal="center" vertical="center"/>
      <protection locked="0"/>
    </xf>
    <xf numFmtId="164" fontId="0" fillId="0" borderId="1" xfId="0" applyNumberFormat="1" applyBorder="1" applyProtection="1">
      <protection locked="0"/>
    </xf>
    <xf numFmtId="0" fontId="3" fillId="0" borderId="1" xfId="0" applyFont="1" applyBorder="1" applyProtection="1"/>
    <xf numFmtId="0" fontId="1" fillId="0" borderId="3" xfId="0" applyFont="1" applyBorder="1" applyProtection="1"/>
    <xf numFmtId="0" fontId="0" fillId="0" borderId="3" xfId="0" applyFill="1" applyBorder="1" applyAlignment="1" applyProtection="1">
      <alignment horizontal="center" vertical="center"/>
    </xf>
    <xf numFmtId="0" fontId="0" fillId="0" borderId="3" xfId="0" applyFill="1" applyBorder="1" applyAlignment="1" applyProtection="1">
      <alignment horizontal="center" vertical="center" wrapText="1"/>
    </xf>
    <xf numFmtId="0" fontId="11" fillId="0" borderId="8" xfId="0" applyFont="1" applyBorder="1" applyAlignment="1" applyProtection="1">
      <alignment horizontal="center" vertical="center"/>
    </xf>
    <xf numFmtId="0" fontId="11" fillId="0" borderId="1" xfId="0" applyFont="1" applyBorder="1" applyAlignment="1" applyProtection="1">
      <alignment horizontal="center" vertical="center"/>
    </xf>
    <xf numFmtId="0" fontId="0" fillId="0" borderId="9" xfId="0" applyBorder="1" applyAlignment="1" applyProtection="1">
      <alignment horizontal="center" vertical="center"/>
    </xf>
    <xf numFmtId="0" fontId="0" fillId="0" borderId="10" xfId="0" applyBorder="1" applyAlignment="1" applyProtection="1">
      <alignment horizontal="center" vertical="center"/>
    </xf>
    <xf numFmtId="0" fontId="2" fillId="0" borderId="8" xfId="0" applyFont="1" applyBorder="1" applyAlignment="1" applyProtection="1">
      <alignment horizontal="center" vertical="center"/>
    </xf>
    <xf numFmtId="0" fontId="2" fillId="0" borderId="1" xfId="0" applyFont="1" applyBorder="1" applyAlignment="1" applyProtection="1">
      <alignment horizontal="center" vertical="center"/>
    </xf>
    <xf numFmtId="0" fontId="2" fillId="0" borderId="1" xfId="0" applyFont="1" applyBorder="1" applyProtection="1"/>
    <xf numFmtId="0" fontId="11" fillId="0" borderId="8" xfId="0" applyFont="1" applyBorder="1" applyAlignment="1" applyProtection="1">
      <alignment vertical="center"/>
    </xf>
    <xf numFmtId="0" fontId="2" fillId="0" borderId="11" xfId="0" applyFont="1" applyBorder="1" applyProtection="1"/>
    <xf numFmtId="0" fontId="0" fillId="0" borderId="0" xfId="0" applyProtection="1"/>
    <xf numFmtId="0" fontId="2" fillId="0" borderId="12" xfId="0" applyFont="1" applyBorder="1" applyProtection="1">
      <protection locked="0"/>
    </xf>
    <xf numFmtId="1" fontId="0" fillId="0" borderId="2" xfId="0" applyNumberFormat="1" applyFill="1" applyBorder="1" applyAlignment="1" applyProtection="1">
      <protection locked="0"/>
    </xf>
    <xf numFmtId="0" fontId="2" fillId="0" borderId="8" xfId="0" applyFont="1" applyBorder="1" applyProtection="1">
      <protection locked="0"/>
    </xf>
    <xf numFmtId="165" fontId="0" fillId="0" borderId="1" xfId="0" applyNumberFormat="1" applyBorder="1" applyProtection="1">
      <protection locked="0"/>
    </xf>
    <xf numFmtId="165" fontId="0" fillId="0" borderId="2" xfId="0" applyNumberFormat="1" applyBorder="1" applyProtection="1">
      <protection locked="0"/>
    </xf>
    <xf numFmtId="166" fontId="0" fillId="0" borderId="1" xfId="0" applyNumberFormat="1" applyBorder="1"/>
    <xf numFmtId="3" fontId="0" fillId="0" borderId="1" xfId="0" applyNumberFormat="1" applyBorder="1"/>
    <xf numFmtId="2" fontId="0" fillId="0" borderId="1" xfId="0" applyNumberFormat="1" applyBorder="1"/>
    <xf numFmtId="0" fontId="0" fillId="0" borderId="1" xfId="0" applyNumberFormat="1" applyBorder="1"/>
    <xf numFmtId="0" fontId="0" fillId="0" borderId="1" xfId="0" applyNumberFormat="1" applyBorder="1" applyProtection="1">
      <protection locked="0"/>
    </xf>
    <xf numFmtId="0" fontId="0" fillId="0" borderId="2" xfId="0" applyNumberFormat="1" applyBorder="1" applyProtection="1">
      <protection locked="0"/>
    </xf>
    <xf numFmtId="0" fontId="11" fillId="0" borderId="3" xfId="0" applyFont="1" applyBorder="1" applyAlignment="1">
      <alignment wrapText="1"/>
    </xf>
    <xf numFmtId="0" fontId="11" fillId="0" borderId="3" xfId="0" applyFont="1" applyBorder="1" applyAlignment="1">
      <alignment horizontal="center" vertical="center" wrapText="1"/>
    </xf>
    <xf numFmtId="3" fontId="0" fillId="0" borderId="13" xfId="0" applyNumberFormat="1" applyBorder="1" applyProtection="1">
      <protection locked="0"/>
    </xf>
    <xf numFmtId="3" fontId="0" fillId="0" borderId="14" xfId="0" applyNumberFormat="1" applyBorder="1" applyProtection="1">
      <protection locked="0"/>
    </xf>
    <xf numFmtId="0" fontId="2" fillId="0" borderId="11" xfId="0" applyFont="1" applyBorder="1" applyProtection="1">
      <protection locked="0"/>
    </xf>
    <xf numFmtId="3" fontId="0" fillId="0" borderId="5" xfId="0" applyNumberFormat="1" applyBorder="1" applyProtection="1">
      <protection locked="0"/>
    </xf>
    <xf numFmtId="164" fontId="2" fillId="2" borderId="8" xfId="0" applyNumberFormat="1" applyFont="1" applyFill="1" applyBorder="1" applyAlignment="1" applyProtection="1">
      <alignment horizontal="center" vertical="center"/>
      <protection locked="0"/>
    </xf>
    <xf numFmtId="0" fontId="2" fillId="2" borderId="8" xfId="0" applyFont="1" applyFill="1" applyBorder="1" applyAlignment="1" applyProtection="1">
      <alignment horizontal="center" vertical="center"/>
      <protection locked="0"/>
    </xf>
    <xf numFmtId="0" fontId="14" fillId="0" borderId="0" xfId="0" applyFont="1"/>
    <xf numFmtId="165" fontId="2" fillId="0" borderId="0" xfId="0" applyNumberFormat="1" applyFont="1"/>
    <xf numFmtId="164" fontId="2" fillId="2" borderId="7" xfId="0" applyNumberFormat="1" applyFont="1" applyFill="1" applyBorder="1" applyAlignment="1" applyProtection="1">
      <alignment horizontal="center" vertical="center"/>
      <protection locked="0"/>
    </xf>
    <xf numFmtId="0" fontId="0" fillId="0" borderId="1" xfId="0" applyFill="1" applyBorder="1" applyProtection="1">
      <protection locked="0"/>
    </xf>
    <xf numFmtId="0" fontId="0" fillId="0" borderId="2" xfId="0" applyFill="1" applyBorder="1" applyProtection="1">
      <protection locked="0"/>
    </xf>
    <xf numFmtId="0" fontId="0" fillId="0" borderId="4" xfId="0" applyFill="1" applyBorder="1" applyProtection="1">
      <protection locked="0"/>
    </xf>
    <xf numFmtId="165" fontId="2" fillId="0" borderId="2" xfId="0" applyNumberFormat="1" applyFont="1" applyBorder="1" applyAlignment="1" applyProtection="1">
      <alignment horizontal="center" vertical="center"/>
      <protection locked="0"/>
    </xf>
    <xf numFmtId="165" fontId="2" fillId="2" borderId="1" xfId="0" applyNumberFormat="1" applyFont="1" applyFill="1" applyBorder="1" applyProtection="1">
      <protection locked="0"/>
    </xf>
    <xf numFmtId="0" fontId="13" fillId="2" borderId="1" xfId="0" applyFont="1" applyFill="1" applyBorder="1"/>
    <xf numFmtId="11" fontId="13" fillId="2" borderId="1" xfId="0" applyNumberFormat="1" applyFont="1" applyFill="1" applyBorder="1"/>
    <xf numFmtId="0" fontId="2" fillId="2" borderId="1" xfId="0" applyFont="1" applyFill="1" applyBorder="1"/>
    <xf numFmtId="0" fontId="2" fillId="2" borderId="1" xfId="0" applyFont="1" applyFill="1" applyBorder="1" applyAlignment="1">
      <alignment horizontal="center"/>
    </xf>
    <xf numFmtId="167" fontId="2" fillId="2" borderId="1" xfId="0" applyNumberFormat="1" applyFont="1" applyFill="1" applyBorder="1" applyProtection="1">
      <protection hidden="1"/>
    </xf>
    <xf numFmtId="165" fontId="0" fillId="2" borderId="1" xfId="0" applyNumberFormat="1" applyFill="1" applyBorder="1" applyProtection="1">
      <protection hidden="1"/>
    </xf>
    <xf numFmtId="0" fontId="0" fillId="2" borderId="1" xfId="0" applyFill="1" applyBorder="1" applyProtection="1">
      <protection hidden="1"/>
    </xf>
    <xf numFmtId="0" fontId="0" fillId="0" borderId="1" xfId="0" applyBorder="1" applyProtection="1">
      <protection hidden="1"/>
    </xf>
    <xf numFmtId="167" fontId="1" fillId="0" borderId="1" xfId="0" applyNumberFormat="1" applyFont="1" applyFill="1" applyBorder="1" applyProtection="1">
      <protection hidden="1"/>
    </xf>
    <xf numFmtId="165" fontId="1" fillId="0" borderId="1" xfId="0" applyNumberFormat="1" applyFont="1" applyFill="1" applyBorder="1" applyProtection="1">
      <protection hidden="1"/>
    </xf>
    <xf numFmtId="0" fontId="0" fillId="0" borderId="14" xfId="0" applyBorder="1"/>
    <xf numFmtId="0" fontId="0" fillId="0" borderId="4" xfId="0" applyBorder="1"/>
    <xf numFmtId="0" fontId="0" fillId="0" borderId="5" xfId="0" applyBorder="1"/>
    <xf numFmtId="0" fontId="0" fillId="0" borderId="1" xfId="0" applyBorder="1" applyAlignment="1">
      <alignment vertical="center"/>
    </xf>
    <xf numFmtId="0" fontId="16" fillId="0" borderId="0" xfId="0" applyFont="1"/>
    <xf numFmtId="0" fontId="11" fillId="0" borderId="15"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7" xfId="0" applyFont="1" applyFill="1" applyBorder="1" applyAlignment="1">
      <alignment horizontal="center" vertical="center" wrapText="1"/>
    </xf>
    <xf numFmtId="0" fontId="0" fillId="3" borderId="1" xfId="0" applyFill="1" applyBorder="1"/>
    <xf numFmtId="11" fontId="0" fillId="3" borderId="1" xfId="0" applyNumberFormat="1" applyFill="1" applyBorder="1"/>
    <xf numFmtId="167" fontId="1" fillId="3" borderId="1" xfId="0" applyNumberFormat="1" applyFont="1" applyFill="1" applyBorder="1" applyProtection="1">
      <protection hidden="1"/>
    </xf>
    <xf numFmtId="165" fontId="1" fillId="3" borderId="1" xfId="0" applyNumberFormat="1" applyFont="1" applyFill="1" applyBorder="1" applyProtection="1">
      <protection hidden="1"/>
    </xf>
    <xf numFmtId="0" fontId="0" fillId="3" borderId="1" xfId="0" applyFill="1" applyBorder="1" applyProtection="1">
      <protection hidden="1"/>
    </xf>
    <xf numFmtId="2" fontId="2" fillId="0" borderId="2" xfId="0" applyNumberFormat="1" applyFont="1" applyBorder="1" applyAlignment="1" applyProtection="1">
      <alignment horizontal="center" vertical="center"/>
      <protection locked="0"/>
    </xf>
    <xf numFmtId="165" fontId="0" fillId="0" borderId="0" xfId="0" applyNumberFormat="1" applyProtection="1">
      <protection locked="0"/>
    </xf>
    <xf numFmtId="164" fontId="0" fillId="0" borderId="0" xfId="0" applyNumberFormat="1" applyProtection="1">
      <protection locked="0"/>
    </xf>
    <xf numFmtId="0" fontId="0" fillId="0" borderId="4" xfId="0" applyFont="1" applyBorder="1" applyProtection="1">
      <protection locked="0"/>
    </xf>
    <xf numFmtId="165" fontId="0" fillId="0" borderId="1" xfId="0" applyNumberFormat="1" applyBorder="1"/>
    <xf numFmtId="165" fontId="0" fillId="0" borderId="4" xfId="0" applyNumberFormat="1" applyBorder="1"/>
    <xf numFmtId="0" fontId="17" fillId="0" borderId="0" xfId="0" applyFont="1" applyBorder="1" applyAlignment="1">
      <alignment wrapText="1"/>
    </xf>
    <xf numFmtId="0" fontId="3" fillId="2" borderId="15" xfId="0" applyFont="1" applyFill="1" applyBorder="1" applyAlignment="1">
      <alignment horizontal="center" wrapText="1"/>
    </xf>
    <xf numFmtId="0" fontId="3" fillId="2" borderId="16" xfId="0" applyFont="1" applyFill="1" applyBorder="1" applyAlignment="1">
      <alignment horizontal="center" wrapText="1"/>
    </xf>
    <xf numFmtId="0" fontId="3" fillId="2" borderId="24" xfId="0" applyFont="1" applyFill="1" applyBorder="1" applyAlignment="1">
      <alignment horizontal="center" wrapText="1"/>
    </xf>
    <xf numFmtId="0" fontId="3" fillId="2" borderId="25" xfId="0" applyFont="1" applyFill="1" applyBorder="1" applyAlignment="1">
      <alignment horizontal="center" wrapText="1"/>
    </xf>
    <xf numFmtId="0" fontId="3" fillId="2" borderId="26" xfId="0" applyFont="1" applyFill="1" applyBorder="1" applyAlignment="1">
      <alignment horizontal="center" wrapText="1"/>
    </xf>
    <xf numFmtId="0" fontId="0" fillId="0" borderId="12" xfId="0" applyBorder="1"/>
    <xf numFmtId="0" fontId="0" fillId="0" borderId="2" xfId="0" applyBorder="1"/>
    <xf numFmtId="0" fontId="0" fillId="4" borderId="13" xfId="0" applyFill="1" applyBorder="1"/>
    <xf numFmtId="0" fontId="3" fillId="4" borderId="27" xfId="0" applyFont="1" applyFill="1" applyBorder="1" applyAlignment="1">
      <alignment horizontal="center"/>
    </xf>
    <xf numFmtId="0" fontId="3" fillId="4" borderId="7" xfId="0" applyFont="1" applyFill="1" applyBorder="1" applyAlignment="1">
      <alignment horizontal="center"/>
    </xf>
    <xf numFmtId="11" fontId="0" fillId="0" borderId="28" xfId="0" applyNumberFormat="1" applyBorder="1"/>
    <xf numFmtId="0" fontId="19" fillId="0" borderId="12" xfId="0" applyFont="1" applyBorder="1" applyAlignment="1">
      <alignment horizontal="center"/>
    </xf>
    <xf numFmtId="0" fontId="0" fillId="0" borderId="13" xfId="0" applyBorder="1"/>
    <xf numFmtId="0" fontId="0" fillId="0" borderId="29" xfId="0" applyBorder="1"/>
    <xf numFmtId="0" fontId="0" fillId="0" borderId="8" xfId="0" applyBorder="1"/>
    <xf numFmtId="0" fontId="19" fillId="0" borderId="8" xfId="0" applyFont="1" applyBorder="1" applyAlignment="1">
      <alignment horizontal="center"/>
    </xf>
    <xf numFmtId="0" fontId="0" fillId="0" borderId="11" xfId="0" applyBorder="1"/>
    <xf numFmtId="0" fontId="20" fillId="0" borderId="11" xfId="0" applyFont="1" applyBorder="1" applyAlignment="1">
      <alignment horizontal="center"/>
    </xf>
    <xf numFmtId="0" fontId="2" fillId="0" borderId="32" xfId="0" applyFont="1" applyBorder="1" applyAlignment="1" applyProtection="1">
      <alignment wrapText="1"/>
      <protection locked="0"/>
    </xf>
    <xf numFmtId="0" fontId="0" fillId="0" borderId="33" xfId="0" applyBorder="1" applyProtection="1">
      <protection locked="0"/>
    </xf>
    <xf numFmtId="0" fontId="0" fillId="0" borderId="13" xfId="0" applyFill="1" applyBorder="1" applyProtection="1">
      <protection locked="0"/>
    </xf>
    <xf numFmtId="0" fontId="0" fillId="0" borderId="14" xfId="0" applyFill="1" applyBorder="1" applyProtection="1">
      <protection locked="0"/>
    </xf>
    <xf numFmtId="0" fontId="0" fillId="0" borderId="14" xfId="0" applyBorder="1" applyProtection="1">
      <protection locked="0"/>
    </xf>
    <xf numFmtId="0" fontId="2" fillId="0" borderId="34" xfId="0" applyFont="1" applyBorder="1" applyProtection="1">
      <protection locked="0"/>
    </xf>
    <xf numFmtId="0" fontId="2" fillId="0" borderId="35" xfId="0" applyFont="1" applyBorder="1" applyProtection="1">
      <protection locked="0"/>
    </xf>
    <xf numFmtId="0" fontId="2" fillId="0" borderId="36" xfId="0" applyFont="1" applyBorder="1" applyProtection="1">
      <protection locked="0"/>
    </xf>
    <xf numFmtId="165" fontId="0" fillId="0" borderId="12" xfId="0" applyNumberFormat="1" applyBorder="1" applyAlignment="1" applyProtection="1">
      <protection locked="0"/>
    </xf>
    <xf numFmtId="165" fontId="0" fillId="0" borderId="8" xfId="0" applyNumberFormat="1" applyBorder="1" applyAlignment="1" applyProtection="1">
      <protection locked="0"/>
    </xf>
    <xf numFmtId="165" fontId="0" fillId="0" borderId="8" xfId="0" applyNumberFormat="1" applyBorder="1" applyProtection="1">
      <protection locked="0"/>
    </xf>
    <xf numFmtId="165" fontId="0" fillId="0" borderId="11" xfId="0" applyNumberFormat="1" applyFont="1" applyBorder="1" applyProtection="1">
      <protection locked="0"/>
    </xf>
    <xf numFmtId="0" fontId="17" fillId="0" borderId="18" xfId="0" applyFont="1" applyBorder="1" applyAlignment="1">
      <alignment horizontal="center" wrapText="1"/>
    </xf>
    <xf numFmtId="0" fontId="17" fillId="0" borderId="19" xfId="0" applyFont="1" applyBorder="1" applyAlignment="1">
      <alignment horizontal="center" wrapText="1"/>
    </xf>
    <xf numFmtId="0" fontId="17" fillId="0" borderId="21" xfId="0" applyFont="1" applyBorder="1" applyAlignment="1">
      <alignment horizontal="center" wrapText="1"/>
    </xf>
    <xf numFmtId="0" fontId="17" fillId="0" borderId="22" xfId="0" applyFont="1" applyBorder="1" applyAlignment="1">
      <alignment horizontal="center" wrapText="1"/>
    </xf>
    <xf numFmtId="0" fontId="17" fillId="0" borderId="20" xfId="0" applyFont="1" applyBorder="1" applyAlignment="1">
      <alignment horizontal="center" wrapText="1"/>
    </xf>
    <xf numFmtId="0" fontId="17" fillId="0" borderId="23" xfId="0" applyFont="1" applyBorder="1" applyAlignment="1">
      <alignment horizontal="center" wrapText="1"/>
    </xf>
    <xf numFmtId="0" fontId="21" fillId="0" borderId="18" xfId="0" applyFont="1" applyBorder="1" applyAlignment="1">
      <alignment horizontal="center" wrapText="1"/>
    </xf>
    <xf numFmtId="0" fontId="21" fillId="0" borderId="19" xfId="0" applyFont="1" applyBorder="1" applyAlignment="1">
      <alignment horizontal="center" wrapText="1"/>
    </xf>
    <xf numFmtId="0" fontId="21" fillId="0" borderId="20" xfId="0" applyFont="1" applyBorder="1" applyAlignment="1">
      <alignment horizontal="center" wrapText="1"/>
    </xf>
    <xf numFmtId="0" fontId="21" fillId="0" borderId="30" xfId="0" applyFont="1" applyBorder="1" applyAlignment="1">
      <alignment horizontal="center" wrapText="1"/>
    </xf>
    <xf numFmtId="0" fontId="21" fillId="0" borderId="0" xfId="0" applyFont="1" applyBorder="1" applyAlignment="1">
      <alignment horizontal="center" wrapText="1"/>
    </xf>
    <xf numFmtId="0" fontId="21" fillId="0" borderId="31" xfId="0" applyFont="1" applyBorder="1" applyAlignment="1">
      <alignment horizontal="center" wrapText="1"/>
    </xf>
    <xf numFmtId="0" fontId="21" fillId="0" borderId="21" xfId="0" applyFont="1" applyBorder="1" applyAlignment="1">
      <alignment horizontal="center" wrapText="1"/>
    </xf>
    <xf numFmtId="0" fontId="21" fillId="0" borderId="22" xfId="0" applyFont="1" applyBorder="1" applyAlignment="1">
      <alignment horizontal="center" wrapText="1"/>
    </xf>
    <xf numFmtId="0" fontId="21" fillId="0" borderId="23" xfId="0" applyFont="1" applyBorder="1" applyAlignment="1">
      <alignment horizontal="center" wrapText="1"/>
    </xf>
    <xf numFmtId="0" fontId="0" fillId="0" borderId="12" xfId="0" applyBorder="1" applyAlignment="1" applyProtection="1">
      <alignment horizontal="center"/>
    </xf>
    <xf numFmtId="0" fontId="0" fillId="0" borderId="2" xfId="0" applyBorder="1" applyAlignment="1" applyProtection="1">
      <alignment horizontal="center"/>
    </xf>
    <xf numFmtId="0" fontId="0" fillId="0" borderId="13" xfId="0" applyBorder="1" applyAlignment="1" applyProtection="1">
      <alignment horizontal="center"/>
    </xf>
    <xf numFmtId="0" fontId="0" fillId="0" borderId="8" xfId="0" applyBorder="1" applyAlignment="1" applyProtection="1">
      <alignment horizontal="center"/>
    </xf>
    <xf numFmtId="0" fontId="0" fillId="0" borderId="1" xfId="0" applyBorder="1" applyAlignment="1" applyProtection="1">
      <alignment horizontal="center"/>
    </xf>
    <xf numFmtId="0" fontId="0" fillId="0" borderId="14" xfId="0" applyBorder="1" applyAlignment="1" applyProtection="1">
      <alignment horizontal="center"/>
    </xf>
    <xf numFmtId="0" fontId="3" fillId="0" borderId="8" xfId="0" applyFont="1" applyBorder="1" applyAlignment="1" applyProtection="1">
      <alignment horizontal="center"/>
    </xf>
    <xf numFmtId="0" fontId="3" fillId="0" borderId="1" xfId="0" applyFont="1" applyBorder="1" applyAlignment="1" applyProtection="1">
      <alignment horizontal="center"/>
    </xf>
    <xf numFmtId="0" fontId="3" fillId="0" borderId="14" xfId="0" applyFont="1" applyBorder="1" applyAlignment="1" applyProtection="1">
      <alignment horizontal="center"/>
    </xf>
    <xf numFmtId="0" fontId="0" fillId="0" borderId="11" xfId="0" applyBorder="1" applyAlignment="1" applyProtection="1">
      <alignment horizontal="center"/>
    </xf>
    <xf numFmtId="0" fontId="0" fillId="0" borderId="4" xfId="0" applyBorder="1" applyAlignment="1" applyProtection="1">
      <alignment horizontal="center"/>
    </xf>
    <xf numFmtId="0" fontId="0" fillId="0" borderId="5" xfId="0" applyBorder="1" applyAlignment="1" applyProtection="1">
      <alignment horizontal="center"/>
    </xf>
  </cellXfs>
  <cellStyles count="1">
    <cellStyle name="Normal" xfId="0" builtinId="0"/>
  </cellStyles>
  <dxfs count="6">
    <dxf>
      <fill>
        <patternFill>
          <bgColor indexed="11"/>
        </patternFill>
      </fill>
    </dxf>
    <dxf>
      <fill>
        <patternFill>
          <bgColor indexed="26"/>
        </patternFill>
      </fill>
    </dxf>
    <dxf>
      <fill>
        <patternFill>
          <bgColor indexed="11"/>
        </patternFill>
      </fill>
    </dxf>
    <dxf>
      <fill>
        <patternFill>
          <bgColor indexed="27"/>
        </patternFill>
      </fill>
    </dxf>
    <dxf>
      <fill>
        <patternFill>
          <bgColor indexed="15"/>
        </patternFill>
      </fill>
    </dxf>
    <dxf>
      <fill>
        <patternFill>
          <bgColor indexed="1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sz="1400" b="0" i="0" baseline="0">
                <a:effectLst/>
              </a:rPr>
              <a:t>Рис. </a:t>
            </a:r>
            <a:r>
              <a:rPr lang="en-US" sz="1400" b="0" i="0" baseline="0">
                <a:effectLst/>
              </a:rPr>
              <a:t>10</a:t>
            </a:r>
            <a:r>
              <a:rPr lang="ru-RU" sz="1400" b="0" i="0" baseline="0">
                <a:effectLst/>
              </a:rPr>
              <a:t>.1 Зависимость Колличества итераций от Допустимой погрешности</a:t>
            </a:r>
            <a:endParaRPr lang="en-US" sz="11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sheet5!$H$12:$H$24</c:f>
              <c:numCache>
                <c:formatCode>General</c:formatCode>
                <c:ptCount val="13"/>
                <c:pt idx="0">
                  <c:v>1.0000000000000002E-3</c:v>
                </c:pt>
                <c:pt idx="1">
                  <c:v>1.0000000000000003E-4</c:v>
                </c:pt>
                <c:pt idx="2">
                  <c:v>1.0000000000000006E-5</c:v>
                </c:pt>
                <c:pt idx="3">
                  <c:v>1.0000000000000006E-6</c:v>
                </c:pt>
                <c:pt idx="4">
                  <c:v>1.0000000000000006E-7</c:v>
                </c:pt>
                <c:pt idx="5">
                  <c:v>1.0000000000000008E-8</c:v>
                </c:pt>
                <c:pt idx="6">
                  <c:v>1.0000000000000009E-9</c:v>
                </c:pt>
                <c:pt idx="7">
                  <c:v>1.0000000000000009E-10</c:v>
                </c:pt>
                <c:pt idx="8">
                  <c:v>1.0000000000000011E-11</c:v>
                </c:pt>
                <c:pt idx="9">
                  <c:v>1.0000000000000012E-12</c:v>
                </c:pt>
                <c:pt idx="10">
                  <c:v>1.0000000000000014E-13</c:v>
                </c:pt>
                <c:pt idx="11">
                  <c:v>1E-14</c:v>
                </c:pt>
                <c:pt idx="12">
                  <c:v>1.0000000000000001E-15</c:v>
                </c:pt>
              </c:numCache>
            </c:numRef>
          </c:cat>
          <c:val>
            <c:numRef>
              <c:f>sheet5!$G$12:$G$24</c:f>
              <c:numCache>
                <c:formatCode>General</c:formatCode>
                <c:ptCount val="13"/>
                <c:pt idx="0" formatCode="0">
                  <c:v>45</c:v>
                </c:pt>
                <c:pt idx="1">
                  <c:v>50</c:v>
                </c:pt>
                <c:pt idx="2">
                  <c:v>54</c:v>
                </c:pt>
                <c:pt idx="3">
                  <c:v>59</c:v>
                </c:pt>
                <c:pt idx="4">
                  <c:v>64</c:v>
                </c:pt>
                <c:pt idx="5">
                  <c:v>69</c:v>
                </c:pt>
                <c:pt idx="6">
                  <c:v>73</c:v>
                </c:pt>
                <c:pt idx="7">
                  <c:v>78</c:v>
                </c:pt>
                <c:pt idx="8">
                  <c:v>83</c:v>
                </c:pt>
                <c:pt idx="9">
                  <c:v>88</c:v>
                </c:pt>
                <c:pt idx="10">
                  <c:v>93</c:v>
                </c:pt>
                <c:pt idx="11">
                  <c:v>97</c:v>
                </c:pt>
                <c:pt idx="12">
                  <c:v>102</c:v>
                </c:pt>
              </c:numCache>
            </c:numRef>
          </c:val>
          <c:smooth val="0"/>
          <c:extLst>
            <c:ext xmlns:c16="http://schemas.microsoft.com/office/drawing/2014/chart" uri="{C3380CC4-5D6E-409C-BE32-E72D297353CC}">
              <c16:uniqueId val="{00000000-E3C8-490C-BEB8-5D4176C1528B}"/>
            </c:ext>
          </c:extLst>
        </c:ser>
        <c:dLbls>
          <c:showLegendKey val="0"/>
          <c:showVal val="0"/>
          <c:showCatName val="0"/>
          <c:showSerName val="0"/>
          <c:showPercent val="0"/>
          <c:showBubbleSize val="0"/>
        </c:dLbls>
        <c:marker val="1"/>
        <c:smooth val="0"/>
        <c:axId val="345162552"/>
        <c:axId val="337467176"/>
      </c:lineChart>
      <c:catAx>
        <c:axId val="345162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sz="1000" b="0" i="0" baseline="0">
                    <a:effectLst/>
                  </a:rPr>
                  <a:t>Допустимая погрешность</a:t>
                </a:r>
                <a:endParaRPr lang="en-US" sz="1000">
                  <a:effectLst/>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E+00"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67176"/>
        <c:crosses val="autoZero"/>
        <c:auto val="1"/>
        <c:lblAlgn val="ctr"/>
        <c:lblOffset val="100"/>
        <c:noMultiLvlLbl val="0"/>
      </c:catAx>
      <c:valAx>
        <c:axId val="337467176"/>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sz="1000" b="0" i="0" baseline="0">
                    <a:effectLst/>
                  </a:rPr>
                  <a:t>Колличество итераций</a:t>
                </a:r>
                <a:endParaRPr lang="en-US" sz="100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62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sz="1400" b="0" i="0" baseline="0">
                <a:effectLst/>
              </a:rPr>
              <a:t>Рис. </a:t>
            </a:r>
            <a:r>
              <a:rPr lang="en-US" sz="1400" b="0" i="0" baseline="0">
                <a:effectLst/>
              </a:rPr>
              <a:t>10</a:t>
            </a:r>
            <a:r>
              <a:rPr lang="ru-RU" sz="1400" b="0" i="0" baseline="0">
                <a:effectLst/>
              </a:rPr>
              <a:t>.2 Зависимость Колличества итераций от Размера области поиска</a:t>
            </a:r>
            <a:endParaRPr lang="en-US" sz="14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sheet5!$I$28:$I$45</c:f>
              <c:numCache>
                <c:formatCode>#,##0</c:formatCode>
                <c:ptCount val="18"/>
                <c:pt idx="0">
                  <c:v>1E+17</c:v>
                </c:pt>
                <c:pt idx="1">
                  <c:v>1E+16</c:v>
                </c:pt>
                <c:pt idx="2">
                  <c:v>1000000000000000</c:v>
                </c:pt>
                <c:pt idx="3">
                  <c:v>100000000000000</c:v>
                </c:pt>
                <c:pt idx="4">
                  <c:v>10000000000000</c:v>
                </c:pt>
                <c:pt idx="5">
                  <c:v>1000000000000</c:v>
                </c:pt>
                <c:pt idx="6">
                  <c:v>100000000000</c:v>
                </c:pt>
                <c:pt idx="7">
                  <c:v>10000000000</c:v>
                </c:pt>
                <c:pt idx="8">
                  <c:v>1000000000</c:v>
                </c:pt>
                <c:pt idx="9">
                  <c:v>100000000</c:v>
                </c:pt>
                <c:pt idx="10">
                  <c:v>10000000</c:v>
                </c:pt>
                <c:pt idx="11">
                  <c:v>1000000</c:v>
                </c:pt>
                <c:pt idx="12" formatCode="General">
                  <c:v>100000</c:v>
                </c:pt>
                <c:pt idx="13" formatCode="General">
                  <c:v>10000</c:v>
                </c:pt>
                <c:pt idx="14" formatCode="General">
                  <c:v>1000</c:v>
                </c:pt>
                <c:pt idx="15" formatCode="General">
                  <c:v>100</c:v>
                </c:pt>
                <c:pt idx="16" formatCode="General">
                  <c:v>10</c:v>
                </c:pt>
                <c:pt idx="17" formatCode="General">
                  <c:v>1</c:v>
                </c:pt>
              </c:numCache>
            </c:numRef>
          </c:cat>
          <c:val>
            <c:numRef>
              <c:f>sheet5!$G$28:$G$45</c:f>
              <c:numCache>
                <c:formatCode>General</c:formatCode>
                <c:ptCount val="18"/>
                <c:pt idx="0">
                  <c:v>102</c:v>
                </c:pt>
                <c:pt idx="1">
                  <c:v>97</c:v>
                </c:pt>
                <c:pt idx="2">
                  <c:v>93</c:v>
                </c:pt>
                <c:pt idx="3">
                  <c:v>88</c:v>
                </c:pt>
                <c:pt idx="4">
                  <c:v>83</c:v>
                </c:pt>
                <c:pt idx="5">
                  <c:v>78</c:v>
                </c:pt>
                <c:pt idx="6">
                  <c:v>73</c:v>
                </c:pt>
                <c:pt idx="7">
                  <c:v>69</c:v>
                </c:pt>
                <c:pt idx="8">
                  <c:v>64</c:v>
                </c:pt>
                <c:pt idx="9">
                  <c:v>59</c:v>
                </c:pt>
                <c:pt idx="10">
                  <c:v>54</c:v>
                </c:pt>
                <c:pt idx="11">
                  <c:v>50</c:v>
                </c:pt>
                <c:pt idx="12">
                  <c:v>45</c:v>
                </c:pt>
                <c:pt idx="13">
                  <c:v>40</c:v>
                </c:pt>
                <c:pt idx="14">
                  <c:v>35</c:v>
                </c:pt>
                <c:pt idx="15">
                  <c:v>30</c:v>
                </c:pt>
                <c:pt idx="16">
                  <c:v>26</c:v>
                </c:pt>
                <c:pt idx="17">
                  <c:v>21</c:v>
                </c:pt>
              </c:numCache>
            </c:numRef>
          </c:val>
          <c:smooth val="0"/>
          <c:extLst>
            <c:ext xmlns:c16="http://schemas.microsoft.com/office/drawing/2014/chart" uri="{C3380CC4-5D6E-409C-BE32-E72D297353CC}">
              <c16:uniqueId val="{00000000-6AAF-42B6-9AAA-011DA1FAC94B}"/>
            </c:ext>
          </c:extLst>
        </c:ser>
        <c:dLbls>
          <c:showLegendKey val="0"/>
          <c:showVal val="0"/>
          <c:showCatName val="0"/>
          <c:showSerName val="0"/>
          <c:showPercent val="0"/>
          <c:showBubbleSize val="0"/>
        </c:dLbls>
        <c:marker val="1"/>
        <c:smooth val="0"/>
        <c:axId val="371948480"/>
        <c:axId val="371940936"/>
      </c:lineChart>
      <c:catAx>
        <c:axId val="371948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sz="1000" b="0" i="0" baseline="0">
                    <a:effectLst/>
                  </a:rPr>
                  <a:t>Размер области поиска</a:t>
                </a:r>
                <a:endParaRPr lang="en-US" sz="1000">
                  <a:effectLst/>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E+00"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940936"/>
        <c:crosses val="autoZero"/>
        <c:auto val="1"/>
        <c:lblAlgn val="ctr"/>
        <c:lblOffset val="100"/>
        <c:noMultiLvlLbl val="0"/>
      </c:catAx>
      <c:valAx>
        <c:axId val="371940936"/>
        <c:scaling>
          <c:orientation val="minMax"/>
          <c:max val="120"/>
          <c:min val="1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ru-RU" sz="1000" b="0" i="0" baseline="0">
                    <a:effectLst/>
                  </a:rPr>
                  <a:t>Колличество итераций</a:t>
                </a:r>
                <a:endParaRPr lang="en-US" sz="1000">
                  <a:effectLst/>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948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List" dx="16" fmlaLink="$L$1" fmlaRange="$H$4:$H$24" noThreeD="1" sel="1" val="0"/>
</file>

<file path=xl/ctrlProps/ctrlProp2.xml><?xml version="1.0" encoding="utf-8"?>
<formControlPr xmlns="http://schemas.microsoft.com/office/spreadsheetml/2009/9/main" objectType="List" dx="16" fmlaLink="H6" fmlaRange="G5:G6" sel="2" val="0"/>
</file>

<file path=xl/ctrlProps/ctrlProp3.xml><?xml version="1.0" encoding="utf-8"?>
<formControlPr xmlns="http://schemas.microsoft.com/office/spreadsheetml/2009/9/main" objectType="Drop" dropLines="13" dropStyle="combo" dx="16" fmlaLink="$P$6" fmlaRange="$O$9:$O$21" sel="13" val="0"/>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5</xdr:row>
          <xdr:rowOff>0</xdr:rowOff>
        </xdr:from>
        <xdr:to>
          <xdr:col>5</xdr:col>
          <xdr:colOff>161925</xdr:colOff>
          <xdr:row>21</xdr:row>
          <xdr:rowOff>47625</xdr:rowOff>
        </xdr:to>
        <xdr:sp macro="" textlink="">
          <xdr:nvSpPr>
            <xdr:cNvPr id="8193" name="List Box 1" hidden="1">
              <a:extLst>
                <a:ext uri="{63B3BB69-23CF-44E3-9099-C40C66FF867C}">
                  <a14:compatExt spid="_x0000_s819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0</xdr:colOff>
          <xdr:row>4</xdr:row>
          <xdr:rowOff>9525</xdr:rowOff>
        </xdr:from>
        <xdr:to>
          <xdr:col>8</xdr:col>
          <xdr:colOff>0</xdr:colOff>
          <xdr:row>6</xdr:row>
          <xdr:rowOff>28575</xdr:rowOff>
        </xdr:to>
        <xdr:sp macro="" textlink="">
          <xdr:nvSpPr>
            <xdr:cNvPr id="1272" name="List Box 248" hidden="1">
              <a:extLst>
                <a:ext uri="{63B3BB69-23CF-44E3-9099-C40C66FF867C}">
                  <a14:compatExt spid="_x0000_s127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xdr:row>
          <xdr:rowOff>542925</xdr:rowOff>
        </xdr:from>
        <xdr:to>
          <xdr:col>8</xdr:col>
          <xdr:colOff>904875</xdr:colOff>
          <xdr:row>6</xdr:row>
          <xdr:rowOff>0</xdr:rowOff>
        </xdr:to>
        <xdr:sp macro="" textlink="">
          <xdr:nvSpPr>
            <xdr:cNvPr id="1274" name="Drop Down 250" hidden="1">
              <a:extLst>
                <a:ext uri="{63B3BB69-23CF-44E3-9099-C40C66FF867C}">
                  <a14:compatExt spid="_x0000_s127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9</xdr:col>
      <xdr:colOff>314325</xdr:colOff>
      <xdr:row>8</xdr:row>
      <xdr:rowOff>47624</xdr:rowOff>
    </xdr:from>
    <xdr:to>
      <xdr:col>16</xdr:col>
      <xdr:colOff>552450</xdr:colOff>
      <xdr:row>24</xdr:row>
      <xdr:rowOff>114299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433387</xdr:colOff>
      <xdr:row>26</xdr:row>
      <xdr:rowOff>152400</xdr:rowOff>
    </xdr:from>
    <xdr:to>
      <xdr:col>17</xdr:col>
      <xdr:colOff>61912</xdr:colOff>
      <xdr:row>43</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2.vml"/><Relationship Id="rId1" Type="http://schemas.openxmlformats.org/officeDocument/2006/relationships/drawing" Target="../drawings/drawing1.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comments" Target="../comments3.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_1"/>
  <dimension ref="A1:O67"/>
  <sheetViews>
    <sheetView tabSelected="1" workbookViewId="0">
      <selection sqref="A1:XFD1048576"/>
    </sheetView>
  </sheetViews>
  <sheetFormatPr defaultRowHeight="12.75"/>
  <cols>
    <col min="1" max="1" width="4.42578125" customWidth="1"/>
    <col min="2" max="2" width="10" customWidth="1"/>
    <col min="3" max="3" width="9.28515625" customWidth="1"/>
    <col min="4" max="4" width="7.140625" customWidth="1"/>
    <col min="5" max="5" width="9.85546875" customWidth="1"/>
    <col min="6" max="6" width="8" bestFit="1" customWidth="1"/>
    <col min="7" max="7" width="11.42578125" bestFit="1" customWidth="1"/>
    <col min="8" max="8" width="29.7109375" customWidth="1"/>
    <col min="9" max="9" width="14.85546875" customWidth="1"/>
    <col min="10" max="10" width="14.28515625" customWidth="1"/>
    <col min="11" max="11" width="9.5703125" customWidth="1"/>
  </cols>
  <sheetData>
    <row r="1" spans="1:15">
      <c r="A1" s="85" t="s">
        <v>59</v>
      </c>
    </row>
    <row r="2" spans="1:15" ht="13.5" thickBot="1">
      <c r="A2" t="s">
        <v>60</v>
      </c>
    </row>
    <row r="3" spans="1:15" ht="48" customHeight="1">
      <c r="A3" s="86" t="s">
        <v>0</v>
      </c>
      <c r="B3" s="87" t="s">
        <v>51</v>
      </c>
      <c r="C3" s="87" t="s">
        <v>52</v>
      </c>
      <c r="D3" s="87" t="s">
        <v>53</v>
      </c>
      <c r="E3" s="87" t="s">
        <v>54</v>
      </c>
      <c r="F3" s="87" t="s">
        <v>55</v>
      </c>
      <c r="G3" s="87" t="s">
        <v>58</v>
      </c>
      <c r="H3" s="87" t="s">
        <v>61</v>
      </c>
      <c r="I3" s="87" t="s">
        <v>56</v>
      </c>
      <c r="J3" s="87" t="s">
        <v>57</v>
      </c>
      <c r="K3" s="88" t="s">
        <v>16</v>
      </c>
    </row>
    <row r="4" spans="1:15">
      <c r="A4" s="71">
        <v>0</v>
      </c>
      <c r="B4" s="72">
        <v>1E+20</v>
      </c>
      <c r="C4" s="71">
        <v>0</v>
      </c>
      <c r="D4" s="71">
        <v>400</v>
      </c>
      <c r="E4" s="71">
        <v>1.1100000000000001</v>
      </c>
      <c r="F4" s="73">
        <v>1.0000000000000001E-5</v>
      </c>
      <c r="G4" s="72">
        <v>400000</v>
      </c>
      <c r="H4" s="74" t="s">
        <v>62</v>
      </c>
      <c r="I4" s="75">
        <f>2*E4*D4/(2*E4-1)</f>
        <v>727.86885245901635</v>
      </c>
      <c r="J4" s="76">
        <f t="shared" ref="J4:J67" si="0">(K4*D4/G4)^(1/(2*E4))</f>
        <v>45462954.695323914</v>
      </c>
      <c r="K4" s="77">
        <f>B4/((1+C4)^(2*E4))</f>
        <v>1E+20</v>
      </c>
    </row>
    <row r="5" spans="1:15">
      <c r="A5" s="89">
        <v>1</v>
      </c>
      <c r="B5" s="90">
        <v>1.3200635000000001E+52</v>
      </c>
      <c r="C5" s="89">
        <v>1.6240000000000001</v>
      </c>
      <c r="D5" s="89">
        <v>1620</v>
      </c>
      <c r="E5" s="89">
        <v>2.6207999999996998</v>
      </c>
      <c r="F5" s="89">
        <v>1.0000000000000001E-5</v>
      </c>
      <c r="G5" s="90">
        <v>2640000000</v>
      </c>
      <c r="H5" s="89" t="s">
        <v>63</v>
      </c>
      <c r="I5" s="91">
        <f t="shared" ref="I5:I67" si="1">2*E5*D5/(2*E5-1)</f>
        <v>2001.9313466616909</v>
      </c>
      <c r="J5" s="92">
        <f t="shared" si="0"/>
        <v>218538053.75470608</v>
      </c>
      <c r="K5" s="93">
        <f t="shared" ref="K5:K67" si="2">B5/((1+C5)^(2*E5))</f>
        <v>8.4053152720951695E+49</v>
      </c>
    </row>
    <row r="6" spans="1:15">
      <c r="A6" s="1">
        <v>2</v>
      </c>
      <c r="B6" s="2">
        <v>1.330064E+52</v>
      </c>
      <c r="C6" s="1">
        <v>1.6359999999999999</v>
      </c>
      <c r="D6" s="1">
        <v>1630</v>
      </c>
      <c r="E6" s="1">
        <v>2.6318999999996899</v>
      </c>
      <c r="F6" s="1">
        <v>1.0000000000000001E-5</v>
      </c>
      <c r="G6" s="2">
        <v>2660000000</v>
      </c>
      <c r="H6" s="1" t="s">
        <v>64</v>
      </c>
      <c r="I6" s="79">
        <f t="shared" si="1"/>
        <v>2012.2880998171202</v>
      </c>
      <c r="J6" s="80">
        <f t="shared" si="0"/>
        <v>200038882.17951778</v>
      </c>
      <c r="K6" s="78">
        <f t="shared" si="2"/>
        <v>8.0928242897250526E+49</v>
      </c>
    </row>
    <row r="7" spans="1:15">
      <c r="A7" s="1">
        <v>3</v>
      </c>
      <c r="B7" s="2">
        <v>1.3400645000000001E+52</v>
      </c>
      <c r="C7" s="1">
        <v>1.6479999999999999</v>
      </c>
      <c r="D7" s="1">
        <v>1640</v>
      </c>
      <c r="E7" s="1">
        <v>2.64299999999968</v>
      </c>
      <c r="F7" s="1">
        <v>1.0000000000000001E-5</v>
      </c>
      <c r="G7" s="2">
        <v>2680000000</v>
      </c>
      <c r="H7" s="1" t="s">
        <v>65</v>
      </c>
      <c r="I7" s="79">
        <f t="shared" si="1"/>
        <v>2022.6411572562401</v>
      </c>
      <c r="J7" s="80">
        <f t="shared" si="0"/>
        <v>183237213.80570087</v>
      </c>
      <c r="K7" s="78">
        <f t="shared" si="2"/>
        <v>7.7907856562055439E+49</v>
      </c>
    </row>
    <row r="8" spans="1:15">
      <c r="A8" s="1">
        <v>4</v>
      </c>
      <c r="B8" s="2">
        <v>1.350065E+52</v>
      </c>
      <c r="C8" s="1">
        <v>1.66</v>
      </c>
      <c r="D8" s="1">
        <v>1650</v>
      </c>
      <c r="E8" s="1">
        <v>2.6540999999996702</v>
      </c>
      <c r="F8" s="1">
        <v>1.0000000000000001E-5</v>
      </c>
      <c r="G8" s="2">
        <v>2700000000</v>
      </c>
      <c r="H8" s="1" t="s">
        <v>66</v>
      </c>
      <c r="I8" s="79">
        <f t="shared" si="1"/>
        <v>2032.9905761107311</v>
      </c>
      <c r="J8" s="80">
        <f t="shared" si="0"/>
        <v>167965856.18716684</v>
      </c>
      <c r="K8" s="78">
        <f t="shared" si="2"/>
        <v>7.4989071261342963E+49</v>
      </c>
    </row>
    <row r="9" spans="1:15">
      <c r="A9" s="1">
        <v>5</v>
      </c>
      <c r="B9" s="2">
        <v>1.3600655000000001E+52</v>
      </c>
      <c r="C9" s="1">
        <v>1.6719999999999999</v>
      </c>
      <c r="D9" s="1">
        <v>1660</v>
      </c>
      <c r="E9" s="1">
        <v>2.6651999999996598</v>
      </c>
      <c r="F9" s="1">
        <v>1.0000000000000001E-5</v>
      </c>
      <c r="G9" s="2">
        <v>2720000000</v>
      </c>
      <c r="H9" s="1" t="s">
        <v>67</v>
      </c>
      <c r="I9" s="79">
        <f t="shared" si="1"/>
        <v>2043.3364123407216</v>
      </c>
      <c r="J9" s="80">
        <f t="shared" si="0"/>
        <v>154075158.52451628</v>
      </c>
      <c r="K9" s="78">
        <f t="shared" si="2"/>
        <v>7.2169017166676157E+49</v>
      </c>
    </row>
    <row r="10" spans="1:15">
      <c r="A10" s="1">
        <v>6</v>
      </c>
      <c r="B10" s="2">
        <v>1.370066E+52</v>
      </c>
      <c r="C10" s="1">
        <v>1.6839999999999999</v>
      </c>
      <c r="D10" s="1">
        <v>1670</v>
      </c>
      <c r="E10" s="1">
        <v>2.67629999999965</v>
      </c>
      <c r="F10" s="1">
        <v>1.0000000000000001E-5</v>
      </c>
      <c r="G10" s="2">
        <v>2740000000</v>
      </c>
      <c r="H10" s="1" t="s">
        <v>68</v>
      </c>
      <c r="I10" s="79">
        <f t="shared" si="1"/>
        <v>2053.6787207646621</v>
      </c>
      <c r="J10" s="80">
        <f t="shared" si="0"/>
        <v>141431062.99647093</v>
      </c>
      <c r="K10" s="78">
        <f t="shared" si="2"/>
        <v>6.9444877767578047E+49</v>
      </c>
    </row>
    <row r="11" spans="1:15">
      <c r="A11" s="1">
        <v>7</v>
      </c>
      <c r="B11" s="2">
        <v>1.3800665000000001E+52</v>
      </c>
      <c r="C11" s="1">
        <v>1.696</v>
      </c>
      <c r="D11" s="1">
        <v>1680</v>
      </c>
      <c r="E11" s="1">
        <v>2.6873999999996401</v>
      </c>
      <c r="F11" s="1">
        <v>1.0000000000000001E-5</v>
      </c>
      <c r="G11" s="2">
        <v>2760000000</v>
      </c>
      <c r="H11" s="1" t="s">
        <v>69</v>
      </c>
      <c r="I11" s="79">
        <f t="shared" si="1"/>
        <v>2064.0175550882959</v>
      </c>
      <c r="J11" s="80">
        <f t="shared" si="0"/>
        <v>129913384.15759315</v>
      </c>
      <c r="K11" s="78">
        <f t="shared" si="2"/>
        <v>6.681389043604658E+49</v>
      </c>
    </row>
    <row r="12" spans="1:15">
      <c r="A12" s="1">
        <v>8</v>
      </c>
      <c r="B12" s="2">
        <v>1.390067E+52</v>
      </c>
      <c r="C12" s="1">
        <v>1.708</v>
      </c>
      <c r="D12" s="1">
        <v>1690</v>
      </c>
      <c r="E12" s="1">
        <v>2.6984999999996302</v>
      </c>
      <c r="F12" s="1">
        <v>1.0000000000000001E-5</v>
      </c>
      <c r="G12" s="2">
        <v>2780000000</v>
      </c>
      <c r="H12" s="1" t="s">
        <v>70</v>
      </c>
      <c r="I12" s="79">
        <f t="shared" si="1"/>
        <v>2074.3529679327462</v>
      </c>
      <c r="J12" s="80">
        <f t="shared" si="0"/>
        <v>119414288.39739411</v>
      </c>
      <c r="K12" s="78">
        <f t="shared" si="2"/>
        <v>6.4273346870814807E+49</v>
      </c>
    </row>
    <row r="13" spans="1:15">
      <c r="A13" s="1">
        <v>9</v>
      </c>
      <c r="B13" s="2">
        <v>1.4000675000000001E+52</v>
      </c>
      <c r="C13" s="1">
        <v>1.72</v>
      </c>
      <c r="D13" s="1">
        <v>1700</v>
      </c>
      <c r="E13" s="1">
        <v>2.7095999999996199</v>
      </c>
      <c r="F13" s="1">
        <v>1.0000000000000001E-5</v>
      </c>
      <c r="G13" s="2">
        <v>2800000000</v>
      </c>
      <c r="H13" s="1" t="s">
        <v>71</v>
      </c>
      <c r="I13" s="79">
        <f t="shared" si="1"/>
        <v>2084.6850108617605</v>
      </c>
      <c r="J13" s="80">
        <f t="shared" si="0"/>
        <v>109836949.05110747</v>
      </c>
      <c r="K13" s="78">
        <f t="shared" si="2"/>
        <v>6.1820593428670233E+49</v>
      </c>
    </row>
    <row r="14" spans="1:15">
      <c r="A14" s="1">
        <v>10</v>
      </c>
      <c r="B14" s="2">
        <v>1.410068E+52</v>
      </c>
      <c r="C14" s="1">
        <v>1.732</v>
      </c>
      <c r="D14" s="1">
        <v>1710</v>
      </c>
      <c r="E14" s="1">
        <v>2.72069999999961</v>
      </c>
      <c r="F14" s="1">
        <v>1.0000000000000001E-5</v>
      </c>
      <c r="G14" s="2">
        <v>2820000000</v>
      </c>
      <c r="H14" s="1" t="s">
        <v>72</v>
      </c>
      <c r="I14" s="79">
        <f t="shared" si="1"/>
        <v>2095.0137344081372</v>
      </c>
      <c r="J14" s="80">
        <f t="shared" si="0"/>
        <v>101094355.8665393</v>
      </c>
      <c r="K14" s="78">
        <f t="shared" si="2"/>
        <v>5.9453031349840186E+49</v>
      </c>
      <c r="O14" t="s">
        <v>73</v>
      </c>
    </row>
    <row r="15" spans="1:15">
      <c r="A15" s="1">
        <v>11</v>
      </c>
      <c r="B15" s="2">
        <v>1.4200685000000001E+52</v>
      </c>
      <c r="C15" s="1">
        <v>1.744</v>
      </c>
      <c r="D15" s="1">
        <v>1720</v>
      </c>
      <c r="E15" s="1">
        <v>2.7317999999996001</v>
      </c>
      <c r="F15" s="1">
        <v>1.0000000000000001E-5</v>
      </c>
      <c r="G15" s="2">
        <v>2840000000</v>
      </c>
      <c r="H15" s="1" t="s">
        <v>74</v>
      </c>
      <c r="I15" s="79">
        <f t="shared" si="1"/>
        <v>2105.3391880993613</v>
      </c>
      <c r="J15" s="80">
        <f t="shared" si="0"/>
        <v>93108260.231389597</v>
      </c>
      <c r="K15" s="78">
        <f t="shared" si="2"/>
        <v>5.716811688416956E+49</v>
      </c>
    </row>
    <row r="16" spans="1:15">
      <c r="A16" s="1">
        <v>12</v>
      </c>
      <c r="B16" s="2">
        <v>1.4300689999999999E+52</v>
      </c>
      <c r="C16" s="1">
        <v>1.756</v>
      </c>
      <c r="D16" s="1">
        <v>1730</v>
      </c>
      <c r="E16" s="1">
        <v>2.7428999999995902</v>
      </c>
      <c r="F16" s="1">
        <v>1.0000000000000001E-5</v>
      </c>
      <c r="G16" s="2">
        <v>2860000000</v>
      </c>
      <c r="H16" s="1" t="s">
        <v>75</v>
      </c>
      <c r="I16" s="79">
        <f t="shared" si="1"/>
        <v>2115.6614204824818</v>
      </c>
      <c r="J16" s="80">
        <f t="shared" si="0"/>
        <v>85808239.90851143</v>
      </c>
      <c r="K16" s="78">
        <f t="shared" si="2"/>
        <v>5.4963361324529225E+49</v>
      </c>
    </row>
    <row r="17" spans="1:11">
      <c r="A17" s="1">
        <v>13</v>
      </c>
      <c r="B17" s="2">
        <v>1.4400695000000001E+52</v>
      </c>
      <c r="C17" s="1">
        <v>1.768</v>
      </c>
      <c r="D17" s="1">
        <v>1740</v>
      </c>
      <c r="E17" s="1">
        <v>2.7539999999995799</v>
      </c>
      <c r="F17" s="1">
        <v>1.0000000000000001E-5</v>
      </c>
      <c r="G17" s="2">
        <v>2880000000</v>
      </c>
      <c r="H17" s="84"/>
      <c r="I17" s="79">
        <f t="shared" si="1"/>
        <v>2125.9804791482529</v>
      </c>
      <c r="J17" s="80">
        <f t="shared" si="0"/>
        <v>79130869.06186147</v>
      </c>
      <c r="K17" s="78">
        <f t="shared" si="2"/>
        <v>5.2836330953624458E+49</v>
      </c>
    </row>
    <row r="18" spans="1:11">
      <c r="A18" s="1">
        <v>14</v>
      </c>
      <c r="B18" s="2">
        <v>1.4500699999999999E+52</v>
      </c>
      <c r="C18" s="1">
        <v>1.78</v>
      </c>
      <c r="D18" s="1">
        <v>1750</v>
      </c>
      <c r="E18" s="1">
        <v>2.76509999999957</v>
      </c>
      <c r="F18" s="1">
        <v>1.0000000000000001E-5</v>
      </c>
      <c r="G18" s="2">
        <v>2900000000</v>
      </c>
      <c r="H18" s="84"/>
      <c r="I18" s="79">
        <f t="shared" si="1"/>
        <v>2136.2964107545654</v>
      </c>
      <c r="J18" s="80">
        <f t="shared" si="0"/>
        <v>73018981.125346139</v>
      </c>
      <c r="K18" s="78">
        <f t="shared" si="2"/>
        <v>5.0784646910099324E+49</v>
      </c>
    </row>
    <row r="19" spans="1:11">
      <c r="A19" s="1">
        <v>15</v>
      </c>
      <c r="B19" s="2">
        <v>1.4600705000000001E+52</v>
      </c>
      <c r="C19" s="1">
        <v>1.792</v>
      </c>
      <c r="D19" s="1">
        <v>1760</v>
      </c>
      <c r="E19" s="1">
        <v>2.7761999999995601</v>
      </c>
      <c r="F19" s="1">
        <v>1.0000000000000001E-5</v>
      </c>
      <c r="G19" s="2">
        <v>2920000000</v>
      </c>
      <c r="H19" s="84"/>
      <c r="I19" s="79">
        <f t="shared" si="1"/>
        <v>2146.6092610491919</v>
      </c>
      <c r="J19" s="80">
        <f t="shared" si="0"/>
        <v>67421013.606579453</v>
      </c>
      <c r="K19" s="78">
        <f t="shared" si="2"/>
        <v>4.8805984979582545E+49</v>
      </c>
    </row>
    <row r="20" spans="1:11">
      <c r="A20" s="1">
        <v>16</v>
      </c>
      <c r="B20" s="2">
        <v>1.4700709999999999E+52</v>
      </c>
      <c r="C20" s="1">
        <v>1.804</v>
      </c>
      <c r="D20" s="1">
        <v>1770</v>
      </c>
      <c r="E20" s="1">
        <v>2.7872999999995498</v>
      </c>
      <c r="F20" s="1">
        <v>1.0000000000000001E-5</v>
      </c>
      <c r="G20" s="2">
        <v>2940000000</v>
      </c>
      <c r="H20" s="84"/>
      <c r="I20" s="79">
        <f t="shared" si="1"/>
        <v>2156.91907489187</v>
      </c>
      <c r="J20" s="80">
        <f t="shared" si="0"/>
        <v>62290425.258676298</v>
      </c>
      <c r="K20" s="78">
        <f t="shared" si="2"/>
        <v>4.6898075316055839E+49</v>
      </c>
    </row>
    <row r="21" spans="1:11">
      <c r="A21" s="1">
        <v>17</v>
      </c>
      <c r="B21" s="2">
        <v>1.4800715000000001E+52</v>
      </c>
      <c r="C21" s="1">
        <v>1.8160000000000001</v>
      </c>
      <c r="D21" s="1">
        <v>1780</v>
      </c>
      <c r="E21" s="1">
        <v>2.7983999999995399</v>
      </c>
      <c r="F21" s="1">
        <v>1.0000000000000001E-5</v>
      </c>
      <c r="G21" s="2">
        <v>2960000000</v>
      </c>
      <c r="H21" s="84"/>
      <c r="I21" s="79">
        <f t="shared" si="1"/>
        <v>2167.2258962757478</v>
      </c>
      <c r="J21" s="80">
        <f t="shared" si="0"/>
        <v>57585177.222318016</v>
      </c>
      <c r="K21" s="78">
        <f t="shared" si="2"/>
        <v>4.5058702098693396E+49</v>
      </c>
    </row>
    <row r="22" spans="1:11">
      <c r="A22" s="1">
        <v>18</v>
      </c>
      <c r="B22" s="2">
        <v>1.4900719999999999E+52</v>
      </c>
      <c r="C22" s="1">
        <v>1.8280000000000001</v>
      </c>
      <c r="D22" s="1">
        <v>1790</v>
      </c>
      <c r="E22" s="1">
        <v>2.80949999999953</v>
      </c>
      <c r="F22" s="1">
        <v>1.0000000000000001E-5</v>
      </c>
      <c r="G22" s="2">
        <v>2980000000</v>
      </c>
      <c r="H22" s="84"/>
      <c r="I22" s="79">
        <f t="shared" si="1"/>
        <v>2177.5297683482063</v>
      </c>
      <c r="J22" s="80">
        <f t="shared" si="0"/>
        <v>53267270.760383531</v>
      </c>
      <c r="K22" s="78">
        <f t="shared" si="2"/>
        <v>4.3285703129072406E+49</v>
      </c>
    </row>
    <row r="23" spans="1:11">
      <c r="A23" s="1">
        <v>19</v>
      </c>
      <c r="B23" s="2">
        <v>1.5000725000000001E+52</v>
      </c>
      <c r="C23" s="1">
        <v>1.84</v>
      </c>
      <c r="D23" s="1">
        <v>1800</v>
      </c>
      <c r="E23" s="1">
        <v>2.8205999999995202</v>
      </c>
      <c r="F23" s="1">
        <v>1.0000000000000001E-5</v>
      </c>
      <c r="G23" s="2">
        <v>3000000000</v>
      </c>
      <c r="H23" s="84"/>
      <c r="I23" s="79">
        <f t="shared" si="1"/>
        <v>2187.8307334310894</v>
      </c>
      <c r="J23" s="80">
        <f t="shared" si="0"/>
        <v>49302335.098193392</v>
      </c>
      <c r="K23" s="78">
        <f t="shared" si="2"/>
        <v>4.1576969373433267E+49</v>
      </c>
    </row>
    <row r="24" spans="1:11">
      <c r="A24" s="1">
        <v>20</v>
      </c>
      <c r="B24" s="2">
        <v>1.5100729999999999E+52</v>
      </c>
      <c r="C24" s="1">
        <v>1.8520000000000001</v>
      </c>
      <c r="D24" s="1">
        <v>1810</v>
      </c>
      <c r="E24" s="1">
        <v>2.8316999999995098</v>
      </c>
      <c r="F24" s="1">
        <v>1.0000000000000001E-5</v>
      </c>
      <c r="G24" s="2">
        <v>3020000000</v>
      </c>
      <c r="H24" s="84"/>
      <c r="I24" s="79">
        <f t="shared" si="1"/>
        <v>2198.1288330403527</v>
      </c>
      <c r="J24" s="80">
        <f t="shared" si="0"/>
        <v>45659259.660966493</v>
      </c>
      <c r="K24" s="78">
        <f t="shared" si="2"/>
        <v>3.9930444454436875E+49</v>
      </c>
    </row>
    <row r="25" spans="1:11">
      <c r="A25" s="1">
        <v>21</v>
      </c>
      <c r="B25" s="2">
        <v>1.5200735E+52</v>
      </c>
      <c r="C25" s="1">
        <v>1.8640000000000001</v>
      </c>
      <c r="D25" s="1">
        <v>1820</v>
      </c>
      <c r="E25" s="1">
        <v>2.8427999999994999</v>
      </c>
      <c r="F25" s="1">
        <v>1.0000000000000001E-5</v>
      </c>
      <c r="G25" s="2">
        <v>3040000000</v>
      </c>
      <c r="H25" s="84"/>
      <c r="I25" s="79">
        <f t="shared" si="1"/>
        <v>2208.424107905154</v>
      </c>
      <c r="J25" s="80">
        <f t="shared" si="0"/>
        <v>42309865.681083828</v>
      </c>
      <c r="K25" s="78">
        <f t="shared" si="2"/>
        <v>3.8344124096657693E+49</v>
      </c>
    </row>
    <row r="26" spans="1:11">
      <c r="A26" s="1">
        <v>22</v>
      </c>
      <c r="B26" s="2">
        <v>1.5300739999999999E+52</v>
      </c>
      <c r="C26" s="1">
        <v>1.8759999999999999</v>
      </c>
      <c r="D26" s="1">
        <v>1830</v>
      </c>
      <c r="E26" s="1">
        <v>2.8538999999994901</v>
      </c>
      <c r="F26" s="1">
        <v>1.0000000000000001E-5</v>
      </c>
      <c r="G26" s="2">
        <v>3060000000</v>
      </c>
      <c r="H26" s="84"/>
      <c r="I26" s="79">
        <f t="shared" si="1"/>
        <v>2218.7165979864048</v>
      </c>
      <c r="J26" s="80">
        <f t="shared" si="0"/>
        <v>39228612.743981734</v>
      </c>
      <c r="K26" s="78">
        <f t="shared" si="2"/>
        <v>3.6816055529835847E+49</v>
      </c>
    </row>
    <row r="27" spans="1:11">
      <c r="A27" s="1">
        <v>23</v>
      </c>
      <c r="B27" s="2">
        <v>1.5400745E+52</v>
      </c>
      <c r="C27" s="1">
        <v>1.8879999999999999</v>
      </c>
      <c r="D27" s="1">
        <v>1840</v>
      </c>
      <c r="E27" s="1">
        <v>2.8649999999994802</v>
      </c>
      <c r="F27" s="1">
        <v>1.0000000000000001E-5</v>
      </c>
      <c r="G27" s="2">
        <v>3080000000</v>
      </c>
      <c r="H27" s="84"/>
      <c r="I27" s="79">
        <f t="shared" si="1"/>
        <v>2229.0063424948003</v>
      </c>
      <c r="J27" s="80">
        <f t="shared" si="0"/>
        <v>36392336.363887496</v>
      </c>
      <c r="K27" s="78">
        <f t="shared" si="2"/>
        <v>3.5344336853715457E+49</v>
      </c>
    </row>
    <row r="28" spans="1:11">
      <c r="A28" s="1">
        <v>24</v>
      </c>
      <c r="B28" s="2">
        <v>1.5500749999999999E+52</v>
      </c>
      <c r="C28" s="1">
        <v>1.9</v>
      </c>
      <c r="D28" s="1">
        <v>1850</v>
      </c>
      <c r="E28" s="1">
        <v>2.8760999999994699</v>
      </c>
      <c r="F28" s="1">
        <v>1.0000000000000001E-5</v>
      </c>
      <c r="G28" s="2">
        <v>3100000000</v>
      </c>
      <c r="H28" s="84"/>
      <c r="I28" s="79">
        <f t="shared" si="1"/>
        <v>2239.2933799083398</v>
      </c>
      <c r="J28" s="80">
        <f t="shared" si="0"/>
        <v>33780013.138709366</v>
      </c>
      <c r="K28" s="78">
        <f t="shared" si="2"/>
        <v>3.3927116368095502E+49</v>
      </c>
    </row>
    <row r="29" spans="1:11">
      <c r="A29" s="1">
        <v>25</v>
      </c>
      <c r="B29" s="2">
        <v>1.5600755E+52</v>
      </c>
      <c r="C29" s="1">
        <v>1.9119999999999999</v>
      </c>
      <c r="D29" s="1">
        <v>1860</v>
      </c>
      <c r="E29" s="1">
        <v>2.88719999999946</v>
      </c>
      <c r="F29" s="1">
        <v>1.0000000000000001E-5</v>
      </c>
      <c r="G29" s="2">
        <v>3120000000</v>
      </c>
      <c r="H29" s="84"/>
      <c r="I29" s="79">
        <f t="shared" si="1"/>
        <v>2249.5777479893645</v>
      </c>
      <c r="J29" s="80">
        <f t="shared" si="0"/>
        <v>31372550.435436945</v>
      </c>
      <c r="K29" s="78">
        <f t="shared" si="2"/>
        <v>3.2562591871536916E+49</v>
      </c>
    </row>
    <row r="30" spans="1:11">
      <c r="A30" s="1">
        <v>26</v>
      </c>
      <c r="B30" s="2">
        <v>1.5700759999999999E+52</v>
      </c>
      <c r="C30" s="1">
        <v>1.9239999999999999</v>
      </c>
      <c r="D30" s="1">
        <v>1870</v>
      </c>
      <c r="E30" s="1">
        <v>2.8982999999994501</v>
      </c>
      <c r="F30" s="1">
        <v>1.0000000000000001E-5</v>
      </c>
      <c r="G30" s="2">
        <v>3140000000</v>
      </c>
      <c r="H30" s="84"/>
      <c r="I30" s="79">
        <f t="shared" si="1"/>
        <v>2259.8594838011149</v>
      </c>
      <c r="J30" s="80">
        <f t="shared" si="0"/>
        <v>29152597.910530083</v>
      </c>
      <c r="K30" s="78">
        <f t="shared" si="2"/>
        <v>3.1249009931984106E+49</v>
      </c>
    </row>
    <row r="31" spans="1:11">
      <c r="A31" s="1">
        <v>27</v>
      </c>
      <c r="B31" s="2">
        <v>1.5800765E+52</v>
      </c>
      <c r="C31" s="1">
        <v>1.9359999999999999</v>
      </c>
      <c r="D31" s="1">
        <v>1880</v>
      </c>
      <c r="E31" s="1">
        <v>2.9093999999994402</v>
      </c>
      <c r="F31" s="1">
        <v>1.0000000000000001E-5</v>
      </c>
      <c r="G31" s="2">
        <v>3160000000</v>
      </c>
      <c r="H31" s="84"/>
      <c r="I31" s="79">
        <f t="shared" si="1"/>
        <v>2270.1386237238394</v>
      </c>
      <c r="J31" s="80">
        <f t="shared" si="0"/>
        <v>27104378.48017646</v>
      </c>
      <c r="K31" s="78">
        <f t="shared" si="2"/>
        <v>2.9984665132385585E+49</v>
      </c>
    </row>
    <row r="32" spans="1:11">
      <c r="A32" s="1">
        <v>28</v>
      </c>
      <c r="B32" s="2">
        <v>1.5900769999999999E+52</v>
      </c>
      <c r="C32" s="1">
        <v>1.94799999999999</v>
      </c>
      <c r="D32" s="1">
        <v>1890</v>
      </c>
      <c r="E32" s="1">
        <v>2.9204999999994299</v>
      </c>
      <c r="F32" s="1">
        <v>1.0000000000000001E-5</v>
      </c>
      <c r="G32" s="2">
        <v>3180000000</v>
      </c>
      <c r="H32" s="84"/>
      <c r="I32" s="79">
        <f t="shared" si="1"/>
        <v>2280.4152034704493</v>
      </c>
      <c r="J32" s="80">
        <f t="shared" si="0"/>
        <v>25213536.628367968</v>
      </c>
      <c r="K32" s="78">
        <f t="shared" si="2"/>
        <v>2.8767899294230994E+49</v>
      </c>
    </row>
    <row r="33" spans="1:11">
      <c r="A33" s="1">
        <v>29</v>
      </c>
      <c r="B33" s="2">
        <v>1.6000775E+52</v>
      </c>
      <c r="C33" s="1">
        <v>1.95999999999999</v>
      </c>
      <c r="D33" s="1">
        <v>1900</v>
      </c>
      <c r="E33" s="1">
        <v>2.93159999999942</v>
      </c>
      <c r="F33" s="1">
        <v>1.0000000000000001E-5</v>
      </c>
      <c r="G33" s="2">
        <v>3200000000</v>
      </c>
      <c r="H33" s="84"/>
      <c r="I33" s="79">
        <f t="shared" si="1"/>
        <v>2290.6892581017546</v>
      </c>
      <c r="J33" s="80">
        <f t="shared" si="0"/>
        <v>23467002.181156624</v>
      </c>
      <c r="K33" s="78">
        <f t="shared" si="2"/>
        <v>2.7597100681754561E+49</v>
      </c>
    </row>
    <row r="34" spans="1:11">
      <c r="A34" s="1">
        <v>30</v>
      </c>
      <c r="B34" s="2">
        <v>1.6100779999999999E+52</v>
      </c>
      <c r="C34" s="1">
        <v>1.97199999999999</v>
      </c>
      <c r="D34" s="1">
        <v>1910</v>
      </c>
      <c r="E34" s="1">
        <v>2.9426999999994101</v>
      </c>
      <c r="F34" s="1">
        <v>1.0000000000000001E-5</v>
      </c>
      <c r="G34" s="2">
        <v>3220000000</v>
      </c>
      <c r="H34" s="84"/>
      <c r="I34" s="79">
        <f t="shared" si="1"/>
        <v>2300.9608220412783</v>
      </c>
      <c r="J34" s="80">
        <f t="shared" si="0"/>
        <v>21852867.88726715</v>
      </c>
      <c r="K34" s="78">
        <f t="shared" si="2"/>
        <v>2.647070318941268E+49</v>
      </c>
    </row>
    <row r="35" spans="1:11">
      <c r="A35" s="1">
        <v>31</v>
      </c>
      <c r="B35" s="2">
        <v>1.6200785E+52</v>
      </c>
      <c r="C35" s="1">
        <v>1.98399999999999</v>
      </c>
      <c r="D35" s="1">
        <v>1920</v>
      </c>
      <c r="E35" s="1">
        <v>2.9537999999993998</v>
      </c>
      <c r="F35" s="1">
        <v>1.0000000000000001E-5</v>
      </c>
      <c r="G35" s="2">
        <v>3240000000</v>
      </c>
      <c r="H35" s="84"/>
      <c r="I35" s="79">
        <f t="shared" si="1"/>
        <v>2311.2299290896713</v>
      </c>
      <c r="J35" s="80">
        <f t="shared" si="0"/>
        <v>20360279.332012668</v>
      </c>
      <c r="K35" s="78">
        <f t="shared" si="2"/>
        <v>2.5387185515071114E+49</v>
      </c>
    </row>
    <row r="36" spans="1:11">
      <c r="A36" s="1">
        <v>32</v>
      </c>
      <c r="B36" s="2">
        <v>1.6300790000000001E+52</v>
      </c>
      <c r="C36" s="1">
        <v>1.99599999999999</v>
      </c>
      <c r="D36" s="1">
        <v>1930</v>
      </c>
      <c r="E36" s="1">
        <v>2.9648999999993899</v>
      </c>
      <c r="F36" s="1">
        <v>1.0000000000000001E-5</v>
      </c>
      <c r="G36" s="2">
        <v>3260000000</v>
      </c>
      <c r="H36" s="84"/>
      <c r="I36" s="79">
        <f t="shared" si="1"/>
        <v>2321.4966124387356</v>
      </c>
      <c r="J36" s="80">
        <f t="shared" si="0"/>
        <v>18979335.876271565</v>
      </c>
      <c r="K36" s="78">
        <f t="shared" si="2"/>
        <v>2.4345070321216085E+49</v>
      </c>
    </row>
    <row r="37" spans="1:11">
      <c r="A37" s="1">
        <v>33</v>
      </c>
      <c r="B37" s="2">
        <v>1.6400795E+52</v>
      </c>
      <c r="C37" s="1">
        <v>2.0079999999999898</v>
      </c>
      <c r="D37" s="1">
        <v>1940</v>
      </c>
      <c r="E37" s="1">
        <v>2.97599999999938</v>
      </c>
      <c r="F37" s="1">
        <v>1.0000000000000001E-5</v>
      </c>
      <c r="G37" s="2">
        <v>3280000000</v>
      </c>
      <c r="H37" s="84"/>
      <c r="I37" s="79">
        <f t="shared" si="1"/>
        <v>2331.7609046850739</v>
      </c>
      <c r="J37" s="80">
        <f t="shared" si="0"/>
        <v>17701001.457819954</v>
      </c>
      <c r="K37" s="78">
        <f t="shared" si="2"/>
        <v>2.3342923386351816E+49</v>
      </c>
    </row>
    <row r="38" spans="1:11">
      <c r="A38" s="1">
        <v>34</v>
      </c>
      <c r="B38" s="2">
        <v>1.6500800000000001E+52</v>
      </c>
      <c r="C38" s="1">
        <v>2.0199999999999898</v>
      </c>
      <c r="D38" s="1">
        <v>1950</v>
      </c>
      <c r="E38" s="1">
        <v>2.9870999999993701</v>
      </c>
      <c r="F38" s="1">
        <v>1.0000000000000001E-5</v>
      </c>
      <c r="G38" s="2">
        <v>3300000000</v>
      </c>
      <c r="H38" s="84"/>
      <c r="I38" s="79">
        <f t="shared" si="1"/>
        <v>2342.0228378433703</v>
      </c>
      <c r="J38" s="80">
        <f t="shared" si="0"/>
        <v>16517024.220925113</v>
      </c>
      <c r="K38" s="78">
        <f t="shared" si="2"/>
        <v>2.2379352748619018E+49</v>
      </c>
    </row>
    <row r="39" spans="1:11">
      <c r="A39" s="1">
        <v>35</v>
      </c>
      <c r="B39" s="2">
        <v>1.6600805E+52</v>
      </c>
      <c r="C39" s="1">
        <v>2.0319999999999898</v>
      </c>
      <c r="D39" s="1">
        <v>1960</v>
      </c>
      <c r="E39" s="1">
        <v>2.9981999999993598</v>
      </c>
      <c r="F39" s="1">
        <v>1.0000000000000001E-5</v>
      </c>
      <c r="G39" s="2">
        <v>3320000000</v>
      </c>
      <c r="H39" s="84"/>
      <c r="I39" s="79">
        <f t="shared" si="1"/>
        <v>2352.2824433593191</v>
      </c>
      <c r="J39" s="80">
        <f t="shared" si="0"/>
        <v>15419864.053852709</v>
      </c>
      <c r="K39" s="78">
        <f t="shared" si="2"/>
        <v>2.1453007843541565E+49</v>
      </c>
    </row>
    <row r="40" spans="1:11">
      <c r="A40" s="1">
        <v>36</v>
      </c>
      <c r="B40" s="2">
        <v>1.6700810000000001E+52</v>
      </c>
      <c r="C40" s="1">
        <v>2.0439999999999898</v>
      </c>
      <c r="D40" s="1">
        <v>1970</v>
      </c>
      <c r="E40" s="1">
        <v>3.0092999999993499</v>
      </c>
      <c r="F40" s="1">
        <v>1.0000000000000001E-5</v>
      </c>
      <c r="G40" s="2">
        <v>3340000000</v>
      </c>
      <c r="H40" s="84"/>
      <c r="I40" s="79">
        <f t="shared" si="1"/>
        <v>2362.5397521222076</v>
      </c>
      <c r="J40" s="80">
        <f t="shared" si="0"/>
        <v>14402627.214597743</v>
      </c>
      <c r="K40" s="78">
        <f t="shared" si="2"/>
        <v>2.0562578637686721E+49</v>
      </c>
    </row>
    <row r="41" spans="1:11">
      <c r="A41" s="1">
        <v>37</v>
      </c>
      <c r="B41" s="2">
        <v>1.6800815E+52</v>
      </c>
      <c r="C41" s="1">
        <v>2.0559999999999898</v>
      </c>
      <c r="D41" s="1">
        <v>1980</v>
      </c>
      <c r="E41" s="1">
        <v>3.0203999999993401</v>
      </c>
      <c r="F41" s="1">
        <v>1.0000000000000001E-5</v>
      </c>
      <c r="G41" s="2">
        <v>3360000000</v>
      </c>
      <c r="H41" s="84"/>
      <c r="I41" s="79">
        <f t="shared" si="1"/>
        <v>2372.7947944771699</v>
      </c>
      <c r="J41" s="80">
        <f t="shared" si="0"/>
        <v>13459007.314305143</v>
      </c>
      <c r="K41" s="78">
        <f t="shared" si="2"/>
        <v>1.9706794759908802E+49</v>
      </c>
    </row>
    <row r="42" spans="1:11">
      <c r="A42" s="1">
        <v>38</v>
      </c>
      <c r="B42" s="2">
        <v>1.6900820000000001E+52</v>
      </c>
      <c r="C42" s="1">
        <v>2.0679999999999898</v>
      </c>
      <c r="D42" s="1">
        <v>1990</v>
      </c>
      <c r="E42" s="1">
        <v>3.0314999999993302</v>
      </c>
      <c r="F42" s="1">
        <v>1.0000000000000001E-5</v>
      </c>
      <c r="G42" s="2">
        <v>3380000000</v>
      </c>
      <c r="H42" s="84"/>
      <c r="I42" s="79">
        <f t="shared" si="1"/>
        <v>2383.0476002371174</v>
      </c>
      <c r="J42" s="80">
        <f t="shared" si="0"/>
        <v>12583232.006852096</v>
      </c>
      <c r="K42" s="78">
        <f t="shared" si="2"/>
        <v>1.8884424631733985E+49</v>
      </c>
    </row>
    <row r="43" spans="1:11">
      <c r="A43" s="1">
        <v>39</v>
      </c>
      <c r="B43" s="2">
        <v>1.7000825E+52</v>
      </c>
      <c r="C43" s="1">
        <v>2.0799999999999899</v>
      </c>
      <c r="D43" s="1">
        <v>2000</v>
      </c>
      <c r="E43" s="1">
        <v>3.0425999999993198</v>
      </c>
      <c r="F43" s="1">
        <v>1.0000000000000001E-5</v>
      </c>
      <c r="G43" s="2">
        <v>3400000000</v>
      </c>
      <c r="H43" s="84"/>
      <c r="I43" s="79">
        <f t="shared" si="1"/>
        <v>2393.2981986943555</v>
      </c>
      <c r="J43" s="80">
        <f t="shared" si="0"/>
        <v>11770014.803142646</v>
      </c>
      <c r="K43" s="78">
        <f t="shared" si="2"/>
        <v>1.8094274598338317E+49</v>
      </c>
    </row>
    <row r="44" spans="1:11">
      <c r="A44" s="1">
        <v>40</v>
      </c>
      <c r="B44" s="2">
        <v>1.7100830000000001E+52</v>
      </c>
      <c r="C44" s="1">
        <v>2.0919999999999899</v>
      </c>
      <c r="D44" s="1">
        <v>2010</v>
      </c>
      <c r="E44" s="1">
        <v>3.05369999999931</v>
      </c>
      <c r="F44" s="1">
        <v>1.0000000000000001E-5</v>
      </c>
      <c r="G44" s="2">
        <v>3420000000</v>
      </c>
      <c r="H44" s="84"/>
      <c r="I44" s="79">
        <f t="shared" si="1"/>
        <v>2403.5466186318954</v>
      </c>
      <c r="J44" s="80">
        <f t="shared" si="0"/>
        <v>11014511.490853539</v>
      </c>
      <c r="K44" s="78">
        <f t="shared" si="2"/>
        <v>1.7335188061469371E+49</v>
      </c>
    </row>
    <row r="45" spans="1:11">
      <c r="A45" s="1">
        <v>41</v>
      </c>
      <c r="B45" s="2">
        <v>1.7200835E+52</v>
      </c>
      <c r="C45" s="1">
        <v>2.1039999999999899</v>
      </c>
      <c r="D45" s="1">
        <v>2020</v>
      </c>
      <c r="E45" s="1">
        <v>3.0647999999993001</v>
      </c>
      <c r="F45" s="1">
        <v>1.0000000000000001E-5</v>
      </c>
      <c r="G45" s="2">
        <v>3440000000</v>
      </c>
      <c r="H45" s="84"/>
      <c r="I45" s="79">
        <f t="shared" si="1"/>
        <v>2413.7928883344807</v>
      </c>
      <c r="J45" s="80">
        <f t="shared" si="0"/>
        <v>10312280.695606412</v>
      </c>
      <c r="K45" s="78">
        <f t="shared" si="2"/>
        <v>1.6606044615565596E+49</v>
      </c>
    </row>
    <row r="46" spans="1:11">
      <c r="A46" s="1">
        <v>42</v>
      </c>
      <c r="B46" s="2">
        <v>1.73008399999999E+52</v>
      </c>
      <c r="C46" s="1">
        <v>2.1159999999999899</v>
      </c>
      <c r="D46" s="1">
        <v>2030</v>
      </c>
      <c r="E46" s="1">
        <v>3.0758999999992902</v>
      </c>
      <c r="F46" s="1">
        <v>1.0000000000000001E-5</v>
      </c>
      <c r="G46" s="2">
        <v>3460000000</v>
      </c>
      <c r="H46" s="84"/>
      <c r="I46" s="79">
        <f t="shared" si="1"/>
        <v>2424.0370355993164</v>
      </c>
      <c r="J46" s="80">
        <f t="shared" si="0"/>
        <v>9659248.1686247047</v>
      </c>
      <c r="K46" s="78">
        <f t="shared" si="2"/>
        <v>1.5905759188234037E+49</v>
      </c>
    </row>
    <row r="47" spans="1:11">
      <c r="A47" s="1">
        <v>43</v>
      </c>
      <c r="B47" s="2">
        <v>1.7400844999999901E+52</v>
      </c>
      <c r="C47" s="1">
        <v>2.1279999999999899</v>
      </c>
      <c r="D47" s="1">
        <v>2040</v>
      </c>
      <c r="E47" s="1">
        <v>3.0869999999992799</v>
      </c>
      <c r="F47" s="1">
        <v>1.0000000000000001E-5</v>
      </c>
      <c r="G47" s="2">
        <v>3480000000</v>
      </c>
      <c r="H47" s="84"/>
      <c r="I47" s="79">
        <f t="shared" si="1"/>
        <v>2434.2790877465341</v>
      </c>
      <c r="J47" s="80">
        <f t="shared" si="0"/>
        <v>9051674.4295912292</v>
      </c>
      <c r="K47" s="78">
        <f t="shared" si="2"/>
        <v>1.5233281186161376E+49</v>
      </c>
    </row>
    <row r="48" spans="1:11">
      <c r="A48" s="1">
        <v>44</v>
      </c>
      <c r="B48" s="2">
        <v>1.75008499999999E+52</v>
      </c>
      <c r="C48" s="1">
        <v>2.1399999999999899</v>
      </c>
      <c r="D48" s="1">
        <v>2050</v>
      </c>
      <c r="E48" s="1">
        <v>3.09809999999927</v>
      </c>
      <c r="F48" s="1">
        <v>1.0000000000000001E-5</v>
      </c>
      <c r="G48" s="2">
        <v>3500000000</v>
      </c>
      <c r="H48" s="84"/>
      <c r="I48" s="79">
        <f t="shared" si="1"/>
        <v>2444.5190716293782</v>
      </c>
      <c r="J48" s="80">
        <f t="shared" si="0"/>
        <v>8486125.432267921</v>
      </c>
      <c r="K48" s="78">
        <f t="shared" si="2"/>
        <v>1.4587593647445696E+49</v>
      </c>
    </row>
    <row r="49" spans="1:11">
      <c r="A49" s="1">
        <v>45</v>
      </c>
      <c r="B49" s="2">
        <v>1.7600854999999901E+52</v>
      </c>
      <c r="C49" s="1">
        <v>2.1519999999999899</v>
      </c>
      <c r="D49" s="1">
        <v>2060</v>
      </c>
      <c r="E49" s="1">
        <v>3.1091999999992601</v>
      </c>
      <c r="F49" s="1">
        <v>1.0000000000000001E-5</v>
      </c>
      <c r="G49" s="2">
        <v>3520000000</v>
      </c>
      <c r="H49" s="84"/>
      <c r="I49" s="79">
        <f t="shared" si="1"/>
        <v>2454.7570136441409</v>
      </c>
      <c r="J49" s="80">
        <f t="shared" si="0"/>
        <v>7959445.95503591</v>
      </c>
      <c r="K49" s="78">
        <f t="shared" si="2"/>
        <v>1.3967712401262206E+49</v>
      </c>
    </row>
    <row r="50" spans="1:11">
      <c r="A50" s="1">
        <v>46</v>
      </c>
      <c r="B50" s="2">
        <v>1.77008599999999E+52</v>
      </c>
      <c r="C50" s="1">
        <v>2.1639999999999899</v>
      </c>
      <c r="D50" s="1">
        <v>2070</v>
      </c>
      <c r="E50" s="1">
        <v>3.1202999999992498</v>
      </c>
      <c r="F50" s="1">
        <v>1.0000000000000001E-5</v>
      </c>
      <c r="G50" s="2">
        <v>3540000000</v>
      </c>
      <c r="H50" s="84"/>
      <c r="I50" s="79">
        <f t="shared" si="1"/>
        <v>2464.9929397398378</v>
      </c>
      <c r="J50" s="80">
        <f t="shared" si="0"/>
        <v>7468735.4493389046</v>
      </c>
      <c r="K50" s="78">
        <f t="shared" si="2"/>
        <v>1.3372685235695225E+49</v>
      </c>
    </row>
    <row r="51" spans="1:11">
      <c r="A51" s="1">
        <v>47</v>
      </c>
      <c r="B51" s="2">
        <v>1.7800864999999901E+52</v>
      </c>
      <c r="C51" s="1">
        <v>2.1759999999999899</v>
      </c>
      <c r="D51" s="1">
        <v>2080</v>
      </c>
      <c r="E51" s="1">
        <v>3.1313999999992399</v>
      </c>
      <c r="F51" s="1">
        <v>1.0000000000000001E-5</v>
      </c>
      <c r="G51" s="2">
        <v>3560000000</v>
      </c>
      <c r="H51" s="84"/>
      <c r="I51" s="79">
        <f t="shared" si="1"/>
        <v>2475.2268754276433</v>
      </c>
      <c r="J51" s="80">
        <f t="shared" si="0"/>
        <v>7011326.1065022619</v>
      </c>
      <c r="K51" s="78">
        <f t="shared" si="2"/>
        <v>1.2801591074500174E+49</v>
      </c>
    </row>
    <row r="52" spans="1:11">
      <c r="A52" s="1">
        <v>48</v>
      </c>
      <c r="B52" s="2">
        <v>1.79008699999999E+52</v>
      </c>
      <c r="C52" s="1">
        <v>2.18799999999999</v>
      </c>
      <c r="D52" s="1">
        <v>2090</v>
      </c>
      <c r="E52" s="1">
        <v>3.1424999999992398</v>
      </c>
      <c r="F52" s="1">
        <v>1.0000000000000001E-5</v>
      </c>
      <c r="G52" s="2">
        <v>3580000000</v>
      </c>
      <c r="H52" s="84"/>
      <c r="I52" s="79">
        <f t="shared" si="1"/>
        <v>2485.4588457900854</v>
      </c>
      <c r="J52" s="80">
        <f t="shared" si="0"/>
        <v>6584762.927922491</v>
      </c>
      <c r="K52" s="78">
        <f t="shared" si="2"/>
        <v>1.2253539163489799E+49</v>
      </c>
    </row>
    <row r="53" spans="1:11">
      <c r="A53" s="1">
        <v>49</v>
      </c>
      <c r="B53" s="2">
        <v>1.8000874999999901E+52</v>
      </c>
      <c r="C53" s="1">
        <v>2.19999999999999</v>
      </c>
      <c r="D53" s="1">
        <v>2100</v>
      </c>
      <c r="E53" s="1">
        <v>3.1535999999992299</v>
      </c>
      <c r="F53" s="1">
        <v>1.0000000000000001E-5</v>
      </c>
      <c r="G53" s="2">
        <v>3600000000</v>
      </c>
      <c r="H53" s="84"/>
      <c r="I53" s="79">
        <f t="shared" si="1"/>
        <v>2495.6888754900151</v>
      </c>
      <c r="J53" s="80">
        <f t="shared" si="0"/>
        <v>6186785.6055223811</v>
      </c>
      <c r="K53" s="78">
        <f t="shared" si="2"/>
        <v>1.1727668267176252E+49</v>
      </c>
    </row>
    <row r="54" spans="1:11">
      <c r="A54" s="1">
        <v>50</v>
      </c>
      <c r="B54" s="2">
        <v>1.81008799999999E+52</v>
      </c>
      <c r="C54" s="1">
        <v>2.21199999999999</v>
      </c>
      <c r="D54" s="1">
        <v>2110</v>
      </c>
      <c r="E54" s="1">
        <v>3.16469999999922</v>
      </c>
      <c r="F54" s="1">
        <v>1.0000000000000001E-5</v>
      </c>
      <c r="G54" s="2">
        <v>3620000000</v>
      </c>
      <c r="H54" s="84"/>
      <c r="I54" s="79">
        <f t="shared" si="1"/>
        <v>2505.9169887793405</v>
      </c>
      <c r="J54" s="80">
        <f t="shared" si="0"/>
        <v>5815312.0389199639</v>
      </c>
      <c r="K54" s="78">
        <f t="shared" si="2"/>
        <v>1.12231458762336E+49</v>
      </c>
    </row>
    <row r="55" spans="1:11">
      <c r="A55" s="1">
        <v>51</v>
      </c>
      <c r="B55" s="2">
        <v>1.8200884999999901E+52</v>
      </c>
      <c r="C55" s="1">
        <v>2.22399999999999</v>
      </c>
      <c r="D55" s="1">
        <v>2120</v>
      </c>
      <c r="E55" s="1">
        <v>3.1757999999992101</v>
      </c>
      <c r="F55" s="1">
        <v>1.0000000000000001E-5</v>
      </c>
      <c r="G55" s="2">
        <v>3640000000</v>
      </c>
      <c r="H55" s="84"/>
      <c r="I55" s="79">
        <f t="shared" si="1"/>
        <v>2516.1432095075538</v>
      </c>
      <c r="J55" s="80">
        <f t="shared" si="0"/>
        <v>5468423.3332582563</v>
      </c>
      <c r="K55" s="78">
        <f t="shared" si="2"/>
        <v>1.0739167426297323E+49</v>
      </c>
    </row>
    <row r="56" spans="1:11">
      <c r="A56" s="1">
        <v>52</v>
      </c>
      <c r="B56" s="2">
        <v>1.8300889999999899E+52</v>
      </c>
      <c r="C56" s="1">
        <v>2.23599999999999</v>
      </c>
      <c r="D56" s="1">
        <v>2130</v>
      </c>
      <c r="E56" s="1">
        <v>3.1868999999991998</v>
      </c>
      <c r="F56" s="1">
        <v>1.0000000000000001E-5</v>
      </c>
      <c r="G56" s="2">
        <v>3660000000</v>
      </c>
      <c r="H56" s="84"/>
      <c r="I56" s="79">
        <f t="shared" si="1"/>
        <v>2526.3675611300446</v>
      </c>
      <c r="J56" s="80">
        <f t="shared" si="0"/>
        <v>5144350.1372721167</v>
      </c>
      <c r="K56" s="78">
        <f t="shared" si="2"/>
        <v>1.0274955528553009E+49</v>
      </c>
    </row>
    <row r="57" spans="1:11">
      <c r="A57" s="1">
        <v>53</v>
      </c>
      <c r="B57" s="2">
        <v>1.8400894999999901E+52</v>
      </c>
      <c r="C57" s="1">
        <v>2.24799999999999</v>
      </c>
      <c r="D57" s="1">
        <v>2140</v>
      </c>
      <c r="E57" s="1">
        <v>3.1979999999991899</v>
      </c>
      <c r="F57" s="1">
        <v>1.0000000000000001E-5</v>
      </c>
      <c r="G57" s="2">
        <v>3680000000</v>
      </c>
      <c r="H57" s="84"/>
      <c r="I57" s="79">
        <f t="shared" si="1"/>
        <v>2536.590066716205</v>
      </c>
      <c r="J57" s="80">
        <f t="shared" si="0"/>
        <v>4841460.1951743923</v>
      </c>
      <c r="K57" s="78">
        <f t="shared" si="2"/>
        <v>9.8297592125198934E+48</v>
      </c>
    </row>
    <row r="58" spans="1:11">
      <c r="A58" s="1">
        <v>54</v>
      </c>
      <c r="B58" s="2">
        <v>1.8500899999999899E+52</v>
      </c>
      <c r="C58" s="1">
        <v>2.25999999999999</v>
      </c>
      <c r="D58" s="1">
        <v>2150</v>
      </c>
      <c r="E58" s="1">
        <v>3.2090999999991801</v>
      </c>
      <c r="F58" s="1">
        <v>1.0000000000000001E-5</v>
      </c>
      <c r="G58" s="2">
        <v>3700000000</v>
      </c>
      <c r="H58" s="84"/>
      <c r="I58" s="79">
        <f t="shared" si="1"/>
        <v>2546.8107489573385</v>
      </c>
      <c r="J58" s="80">
        <f t="shared" si="0"/>
        <v>4558246.998479398</v>
      </c>
      <c r="K58" s="78">
        <f t="shared" si="2"/>
        <v>9.4028531813853093E+48</v>
      </c>
    </row>
    <row r="59" spans="1:11">
      <c r="A59" s="1">
        <v>55</v>
      </c>
      <c r="B59" s="2">
        <v>1.8600904999999901E+52</v>
      </c>
      <c r="C59" s="1">
        <v>2.27199999999999</v>
      </c>
      <c r="D59" s="1">
        <v>2160</v>
      </c>
      <c r="E59" s="1">
        <v>3.2201999999991702</v>
      </c>
      <c r="F59" s="1">
        <v>1.0000000000000001E-5</v>
      </c>
      <c r="G59" s="2">
        <v>3720000000</v>
      </c>
      <c r="H59" s="84"/>
      <c r="I59" s="79">
        <f t="shared" si="1"/>
        <v>2557.0296301743733</v>
      </c>
      <c r="J59" s="80">
        <f t="shared" si="0"/>
        <v>4293319.4351160731</v>
      </c>
      <c r="K59" s="78">
        <f t="shared" si="2"/>
        <v>8.9935370801994525E+48</v>
      </c>
    </row>
    <row r="60" spans="1:11">
      <c r="A60" s="1">
        <v>56</v>
      </c>
      <c r="B60" s="2">
        <v>1.8700909999999899E+52</v>
      </c>
      <c r="C60" s="1">
        <v>2.28399999999999</v>
      </c>
      <c r="D60" s="1">
        <v>2170</v>
      </c>
      <c r="E60" s="1">
        <v>3.2312999999991598</v>
      </c>
      <c r="F60" s="1">
        <v>1.0000000000000001E-5</v>
      </c>
      <c r="G60" s="2">
        <v>3740000000</v>
      </c>
      <c r="H60" s="84"/>
      <c r="I60" s="79">
        <f t="shared" si="1"/>
        <v>2567.2467323253886</v>
      </c>
      <c r="J60" s="80">
        <f t="shared" si="0"/>
        <v>4045392.3432572749</v>
      </c>
      <c r="K60" s="78">
        <f t="shared" si="2"/>
        <v>8.601134777196993E+48</v>
      </c>
    </row>
    <row r="61" spans="1:11">
      <c r="A61" s="1">
        <v>57</v>
      </c>
      <c r="B61" s="2">
        <v>1.8800914999999901E+52</v>
      </c>
      <c r="C61" s="1">
        <v>2.29599999999999</v>
      </c>
      <c r="D61" s="1">
        <v>2180</v>
      </c>
      <c r="E61" s="1">
        <v>3.24239999999915</v>
      </c>
      <c r="F61" s="1">
        <v>1.0000000000000001E-5</v>
      </c>
      <c r="G61" s="2">
        <v>3760000000</v>
      </c>
      <c r="H61" s="84"/>
      <c r="I61" s="79">
        <f t="shared" si="1"/>
        <v>2577.4620770129586</v>
      </c>
      <c r="J61" s="80">
        <f t="shared" si="0"/>
        <v>3813277.8863293971</v>
      </c>
      <c r="K61" s="78">
        <f t="shared" si="2"/>
        <v>8.224993658471602E+48</v>
      </c>
    </row>
    <row r="62" spans="1:11">
      <c r="A62" s="1">
        <v>58</v>
      </c>
      <c r="B62" s="2">
        <v>1.8900919999999899E+52</v>
      </c>
      <c r="C62" s="1">
        <v>2.3079999999999901</v>
      </c>
      <c r="D62" s="1">
        <v>2190</v>
      </c>
      <c r="E62" s="1">
        <v>3.2534999999991401</v>
      </c>
      <c r="F62" s="1">
        <v>1.0000000000000001E-5</v>
      </c>
      <c r="G62" s="2">
        <v>3780000000</v>
      </c>
      <c r="H62" s="84"/>
      <c r="I62" s="79">
        <f t="shared" si="1"/>
        <v>2587.6756854913169</v>
      </c>
      <c r="J62" s="80">
        <f t="shared" si="0"/>
        <v>3595877.6737794653</v>
      </c>
      <c r="K62" s="78">
        <f t="shared" si="2"/>
        <v>7.8644839361908417E+48</v>
      </c>
    </row>
    <row r="63" spans="1:11">
      <c r="A63" s="1">
        <v>59</v>
      </c>
      <c r="B63" s="2">
        <v>1.90009249999999E+52</v>
      </c>
      <c r="C63" s="1">
        <v>2.3199999999999901</v>
      </c>
      <c r="D63" s="1">
        <v>2200</v>
      </c>
      <c r="E63" s="1">
        <v>3.2645999999991302</v>
      </c>
      <c r="F63" s="1">
        <v>1.0000000000000001E-5</v>
      </c>
      <c r="G63" s="2">
        <v>3800000000</v>
      </c>
      <c r="H63" s="84"/>
      <c r="I63" s="79">
        <f t="shared" si="1"/>
        <v>2597.8875786733511</v>
      </c>
      <c r="J63" s="80">
        <f t="shared" si="0"/>
        <v>3392175.5594644416</v>
      </c>
      <c r="K63" s="78">
        <f t="shared" si="2"/>
        <v>7.5189979705032819E+48</v>
      </c>
    </row>
    <row r="64" spans="1:11">
      <c r="A64" s="1">
        <v>60</v>
      </c>
      <c r="B64" s="2">
        <v>1.9100929999999899E+52</v>
      </c>
      <c r="C64" s="1">
        <v>2.3319999999999901</v>
      </c>
      <c r="D64" s="1">
        <v>2210</v>
      </c>
      <c r="E64" s="1">
        <v>3.2756999999991199</v>
      </c>
      <c r="F64" s="1">
        <v>1.0000000000000001E-5</v>
      </c>
      <c r="G64" s="2">
        <v>3820000000</v>
      </c>
      <c r="H64" s="84"/>
      <c r="I64" s="79">
        <f t="shared" si="1"/>
        <v>2608.0977771374251</v>
      </c>
      <c r="J64" s="80">
        <f t="shared" si="0"/>
        <v>3201231.0560765942</v>
      </c>
      <c r="K64" s="78">
        <f t="shared" si="2"/>
        <v>7.1879496052561028E+48</v>
      </c>
    </row>
    <row r="65" spans="1:11">
      <c r="A65" s="1">
        <v>61</v>
      </c>
      <c r="B65" s="2">
        <v>1.92009349999999E+52</v>
      </c>
      <c r="C65" s="1">
        <v>2.3439999999999901</v>
      </c>
      <c r="D65" s="1">
        <v>2220</v>
      </c>
      <c r="E65" s="1">
        <v>3.28679999999911</v>
      </c>
      <c r="F65" s="1">
        <v>1.0000000000000001E-5</v>
      </c>
      <c r="G65" s="2">
        <v>3840000000</v>
      </c>
      <c r="H65" s="84"/>
      <c r="I65" s="79">
        <f t="shared" si="1"/>
        <v>2618.3063011340441</v>
      </c>
      <c r="J65" s="80">
        <f t="shared" si="0"/>
        <v>3022173.3099087169</v>
      </c>
      <c r="K65" s="78">
        <f t="shared" si="2"/>
        <v>6.870773517610083E+48</v>
      </c>
    </row>
    <row r="66" spans="1:11">
      <c r="A66" s="1">
        <v>62</v>
      </c>
      <c r="B66" s="2">
        <v>1.9300939999999899E+52</v>
      </c>
      <c r="C66" s="1">
        <v>2.3559999999999901</v>
      </c>
      <c r="D66" s="1">
        <v>2230</v>
      </c>
      <c r="E66" s="1">
        <v>3.2978999999991001</v>
      </c>
      <c r="F66" s="1">
        <v>1.0000000000000001E-5</v>
      </c>
      <c r="G66" s="2">
        <v>3860000000</v>
      </c>
      <c r="H66" s="84"/>
      <c r="I66" s="79">
        <f t="shared" si="1"/>
        <v>2628.5131705923582</v>
      </c>
      <c r="J66" s="80">
        <f t="shared" si="0"/>
        <v>2854195.5855615102</v>
      </c>
      <c r="K66" s="78">
        <f t="shared" si="2"/>
        <v>6.5669245816094097E+48</v>
      </c>
    </row>
    <row r="67" spans="1:11">
      <c r="A67" s="1">
        <v>63</v>
      </c>
      <c r="B67" s="2">
        <v>1.94009449999999E+52</v>
      </c>
      <c r="C67" s="1">
        <v>2.3679999999999901</v>
      </c>
      <c r="D67" s="1">
        <v>2240</v>
      </c>
      <c r="E67" s="1">
        <v>3.3089999999990898</v>
      </c>
      <c r="F67" s="1">
        <v>1.0000000000000001E-5</v>
      </c>
      <c r="G67" s="2">
        <v>3880000000</v>
      </c>
      <c r="H67" s="84"/>
      <c r="I67" s="79">
        <f t="shared" si="1"/>
        <v>2638.7184051265085</v>
      </c>
      <c r="J67" s="80">
        <f t="shared" si="0"/>
        <v>2696550.214966367</v>
      </c>
      <c r="K67" s="78">
        <f t="shared" si="2"/>
        <v>6.2758772457366693E+48</v>
      </c>
    </row>
  </sheetData>
  <phoneticPr fontId="2" type="noConversion"/>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_3"/>
  <dimension ref="A1:P22"/>
  <sheetViews>
    <sheetView workbookViewId="0"/>
  </sheetViews>
  <sheetFormatPr defaultRowHeight="12.75"/>
  <cols>
    <col min="1" max="1" width="3.28515625" customWidth="1"/>
    <col min="2" max="2" width="15" customWidth="1"/>
    <col min="3" max="3" width="17.7109375" customWidth="1"/>
    <col min="4" max="4" width="13.85546875" customWidth="1"/>
    <col min="5" max="5" width="13.5703125" customWidth="1"/>
    <col min="6" max="6" width="15.5703125" customWidth="1"/>
    <col min="7" max="7" width="13.5703125" customWidth="1"/>
    <col min="8" max="8" width="12.140625" customWidth="1"/>
    <col min="9" max="9" width="15" customWidth="1"/>
    <col min="10" max="10" width="15.5703125" customWidth="1"/>
    <col min="12" max="12" width="12.42578125" bestFit="1" customWidth="1"/>
  </cols>
  <sheetData>
    <row r="1" spans="1:15">
      <c r="A1" t="s">
        <v>41</v>
      </c>
    </row>
    <row r="2" spans="1:15">
      <c r="A2" t="s">
        <v>36</v>
      </c>
    </row>
    <row r="3" spans="1:15">
      <c r="A3" t="s">
        <v>37</v>
      </c>
    </row>
    <row r="4" spans="1:15">
      <c r="A4" t="s">
        <v>5</v>
      </c>
    </row>
    <row r="5" spans="1:15" ht="39">
      <c r="A5" s="4" t="s">
        <v>2</v>
      </c>
      <c r="B5" s="4" t="s">
        <v>1</v>
      </c>
      <c r="C5" s="4" t="s">
        <v>6</v>
      </c>
      <c r="D5" s="4" t="s">
        <v>9</v>
      </c>
      <c r="E5" s="4" t="s">
        <v>7</v>
      </c>
      <c r="F5" s="4" t="s">
        <v>10</v>
      </c>
      <c r="G5" s="4" t="s">
        <v>39</v>
      </c>
      <c r="H5" s="4" t="s">
        <v>4</v>
      </c>
      <c r="I5" s="4" t="s">
        <v>8</v>
      </c>
      <c r="J5" s="4" t="s">
        <v>3</v>
      </c>
      <c r="K5" s="5"/>
      <c r="L5" s="5"/>
      <c r="M5" s="5"/>
      <c r="N5" s="5"/>
      <c r="O5" s="5"/>
    </row>
    <row r="6" spans="1:15">
      <c r="A6" s="1">
        <v>1</v>
      </c>
      <c r="B6" s="1">
        <v>-1217927933.3704605</v>
      </c>
      <c r="C6" s="49">
        <v>46000400</v>
      </c>
      <c r="D6" s="1">
        <v>974.24734274816683</v>
      </c>
      <c r="E6" s="1">
        <v>44815377766.415672</v>
      </c>
      <c r="F6" s="1">
        <v>389698.93709926674</v>
      </c>
      <c r="G6" s="2">
        <v>-10301.062900733261</v>
      </c>
      <c r="H6" s="50">
        <v>1000000</v>
      </c>
      <c r="I6" s="1">
        <v>400</v>
      </c>
      <c r="J6" s="51">
        <f t="shared" ref="J6:J13" si="0">E7-E6</f>
        <v>638095453.46296692</v>
      </c>
    </row>
    <row r="7" spans="1:15">
      <c r="A7" s="1">
        <v>2</v>
      </c>
      <c r="B7" s="1">
        <v>-12198348.251617432</v>
      </c>
      <c r="C7" s="49">
        <v>45470400</v>
      </c>
      <c r="D7" s="1">
        <v>999.63653441562872</v>
      </c>
      <c r="E7" s="1">
        <v>45453473219.878639</v>
      </c>
      <c r="F7" s="1">
        <v>399854.61376625148</v>
      </c>
      <c r="G7" s="2">
        <v>-145.38623374851886</v>
      </c>
      <c r="H7" s="50">
        <v>10000</v>
      </c>
      <c r="I7" s="1">
        <v>400</v>
      </c>
      <c r="J7" s="51">
        <f t="shared" si="0"/>
        <v>9026204.6865844727</v>
      </c>
    </row>
    <row r="8" spans="1:15">
      <c r="A8" s="1">
        <v>3</v>
      </c>
      <c r="B8" s="1">
        <v>-121998.0749206543</v>
      </c>
      <c r="C8" s="49">
        <v>45463000</v>
      </c>
      <c r="D8" s="1">
        <v>999.99778773244873</v>
      </c>
      <c r="E8" s="1">
        <v>45462499424.565224</v>
      </c>
      <c r="F8" s="1">
        <v>399999.11509297951</v>
      </c>
      <c r="G8" s="2">
        <v>-0.88490702048875391</v>
      </c>
      <c r="H8" s="50">
        <v>100</v>
      </c>
      <c r="I8" s="1">
        <v>400</v>
      </c>
      <c r="J8" s="51">
        <f t="shared" si="0"/>
        <v>54899.060073852539</v>
      </c>
    </row>
    <row r="9" spans="1:15">
      <c r="A9" s="1">
        <v>4</v>
      </c>
      <c r="B9" s="1">
        <v>-1219.9803009033203</v>
      </c>
      <c r="C9" s="49">
        <v>45462955</v>
      </c>
      <c r="D9" s="1">
        <v>999.99998512237812</v>
      </c>
      <c r="E9" s="1">
        <v>45462554323.625298</v>
      </c>
      <c r="F9" s="1">
        <v>399999.99404895125</v>
      </c>
      <c r="G9" s="2">
        <v>-5.9510487481020391E-3</v>
      </c>
      <c r="H9" s="50">
        <v>1</v>
      </c>
      <c r="I9" s="1">
        <v>400</v>
      </c>
      <c r="J9" s="51">
        <f t="shared" si="0"/>
        <v>365.99423217773438</v>
      </c>
    </row>
    <row r="10" spans="1:15">
      <c r="A10" s="1">
        <v>5</v>
      </c>
      <c r="B10" s="1">
        <v>-12.199661254882813</v>
      </c>
      <c r="C10" s="49">
        <v>45462954.699999854</v>
      </c>
      <c r="D10" s="1">
        <v>999.99999977167317</v>
      </c>
      <c r="E10" s="1">
        <v>45462554689.61953</v>
      </c>
      <c r="F10" s="1">
        <v>399999.99990866927</v>
      </c>
      <c r="G10" s="2">
        <v>-9.1330730356276035E-5</v>
      </c>
      <c r="H10" s="52">
        <v>0.01</v>
      </c>
      <c r="I10" s="1">
        <v>400</v>
      </c>
      <c r="J10" s="51">
        <f t="shared" si="0"/>
        <v>5.6114273071289063</v>
      </c>
    </row>
    <row r="11" spans="1:15">
      <c r="A11" s="1">
        <v>6</v>
      </c>
      <c r="B11" s="1">
        <v>-0.1222381591796875</v>
      </c>
      <c r="C11" s="49">
        <v>45462954.695399947</v>
      </c>
      <c r="D11" s="1">
        <v>999.9999999962829</v>
      </c>
      <c r="E11" s="1">
        <v>45462554695.230957</v>
      </c>
      <c r="F11" s="1">
        <v>399999.99999851314</v>
      </c>
      <c r="G11" s="2">
        <v>-1.4868564903736115E-6</v>
      </c>
      <c r="H11" s="52">
        <v>1E-4</v>
      </c>
      <c r="I11" s="1">
        <v>400</v>
      </c>
      <c r="J11" s="51">
        <f t="shared" si="0"/>
        <v>9.29107666015625E-2</v>
      </c>
    </row>
    <row r="12" spans="1:15">
      <c r="A12" s="1">
        <v>7</v>
      </c>
      <c r="B12" s="1">
        <v>-1.251220703125E-3</v>
      </c>
      <c r="C12" s="49">
        <v>45462954.695323907</v>
      </c>
      <c r="D12" s="1">
        <v>999.99999999999909</v>
      </c>
      <c r="E12" s="1">
        <v>45462554695.323868</v>
      </c>
      <c r="F12" s="1">
        <v>400000</v>
      </c>
      <c r="G12" s="2">
        <v>0</v>
      </c>
      <c r="H12" s="52">
        <v>9.9999999999999995E-7</v>
      </c>
      <c r="I12" s="1">
        <v>400</v>
      </c>
      <c r="J12" s="51">
        <f t="shared" si="0"/>
        <v>-7.62939453125E-5</v>
      </c>
    </row>
    <row r="13" spans="1:15">
      <c r="A13" s="1">
        <v>8</v>
      </c>
      <c r="B13" s="1">
        <v>-3.0517578125E-4</v>
      </c>
      <c r="C13" s="49">
        <v>45462954.695323832</v>
      </c>
      <c r="D13" s="1">
        <v>999.99999999999909</v>
      </c>
      <c r="E13" s="1">
        <v>45462554695.323792</v>
      </c>
      <c r="F13" s="1">
        <v>400000</v>
      </c>
      <c r="G13" s="2">
        <v>0</v>
      </c>
      <c r="H13" s="52">
        <v>1E-8</v>
      </c>
      <c r="I13" s="1">
        <v>400</v>
      </c>
      <c r="J13" s="51">
        <f t="shared" si="0"/>
        <v>-45462554695.323792</v>
      </c>
    </row>
    <row r="17" spans="1:16">
      <c r="A17" s="7"/>
      <c r="B17" s="7"/>
      <c r="C17" s="7"/>
      <c r="D17" s="7"/>
      <c r="E17" s="7"/>
      <c r="F17" s="7"/>
      <c r="G17" s="7"/>
      <c r="H17" s="7"/>
      <c r="I17" s="7"/>
    </row>
    <row r="18" spans="1:16" ht="25.5">
      <c r="A18" s="7"/>
      <c r="B18" s="7"/>
      <c r="C18" s="9"/>
      <c r="D18" s="7"/>
      <c r="E18" s="7"/>
      <c r="F18" s="7"/>
      <c r="G18" s="7"/>
      <c r="H18" s="7"/>
      <c r="I18" s="7"/>
      <c r="J18" s="7"/>
      <c r="K18" s="7"/>
      <c r="L18" s="7"/>
      <c r="M18" s="7"/>
      <c r="N18" s="7"/>
      <c r="O18" s="7"/>
      <c r="P18" s="7"/>
    </row>
    <row r="19" spans="1:16">
      <c r="A19" s="12"/>
      <c r="B19" s="12"/>
      <c r="C19" s="12"/>
      <c r="D19" s="12"/>
      <c r="E19" s="13"/>
      <c r="F19" s="12"/>
      <c r="G19" s="12"/>
      <c r="H19" s="13"/>
      <c r="I19" s="13"/>
      <c r="J19" s="13"/>
      <c r="K19" s="12"/>
      <c r="L19" s="14"/>
      <c r="M19" s="14"/>
      <c r="N19" s="7"/>
      <c r="O19" s="7"/>
      <c r="P19" s="7"/>
    </row>
    <row r="20" spans="1:16">
      <c r="A20" s="15"/>
      <c r="B20" s="12"/>
      <c r="C20" s="15"/>
      <c r="D20" s="15"/>
      <c r="E20" s="15"/>
      <c r="F20" s="15"/>
      <c r="G20" s="15"/>
      <c r="H20" s="15"/>
      <c r="I20" s="15"/>
      <c r="J20" s="15"/>
      <c r="K20" s="15"/>
      <c r="L20" s="7"/>
      <c r="M20" s="7"/>
      <c r="N20" s="7"/>
      <c r="O20" s="7"/>
      <c r="P20" s="7"/>
    </row>
    <row r="21" spans="1:16">
      <c r="A21" s="7"/>
      <c r="B21" s="7"/>
      <c r="C21" s="7"/>
      <c r="D21" s="7"/>
      <c r="E21" s="7"/>
      <c r="F21" s="7"/>
      <c r="G21" s="7"/>
      <c r="H21" s="7"/>
      <c r="I21" s="7"/>
      <c r="J21" s="7"/>
      <c r="K21" s="7"/>
      <c r="L21" s="7"/>
      <c r="M21" s="7"/>
      <c r="N21" s="7"/>
      <c r="O21" s="7"/>
      <c r="P21" s="7"/>
    </row>
    <row r="22" spans="1:16">
      <c r="A22" s="7"/>
      <c r="B22" s="7"/>
      <c r="C22" s="7"/>
      <c r="D22" s="7"/>
      <c r="E22" s="7"/>
      <c r="F22" s="7"/>
      <c r="G22" s="7"/>
      <c r="H22" s="7"/>
      <c r="I22" s="7"/>
      <c r="J22" s="7"/>
      <c r="K22" s="7"/>
      <c r="L22" s="7"/>
      <c r="M22" s="7"/>
      <c r="N22" s="7"/>
      <c r="O22" s="7"/>
      <c r="P22" s="7"/>
    </row>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35"/>
  <sheetViews>
    <sheetView topLeftCell="A4" workbookViewId="0">
      <selection activeCell="G26" sqref="G26:J35"/>
    </sheetView>
  </sheetViews>
  <sheetFormatPr defaultRowHeight="12.75"/>
  <cols>
    <col min="1" max="1" width="4.85546875" customWidth="1"/>
    <col min="2" max="2" width="8" bestFit="1" customWidth="1"/>
    <col min="3" max="3" width="12.7109375" bestFit="1" customWidth="1"/>
    <col min="4" max="4" width="12" customWidth="1"/>
    <col min="5" max="5" width="6.42578125" bestFit="1" customWidth="1"/>
    <col min="6" max="6" width="12" bestFit="1" customWidth="1"/>
    <col min="7" max="7" width="9" bestFit="1" customWidth="1"/>
    <col min="8" max="8" width="6.42578125" bestFit="1" customWidth="1"/>
    <col min="9" max="10" width="12.42578125" bestFit="1" customWidth="1"/>
  </cols>
  <sheetData>
    <row r="1" spans="1:12" ht="15.75">
      <c r="A1" s="131" t="s">
        <v>84</v>
      </c>
      <c r="B1" s="132"/>
      <c r="C1" s="132"/>
      <c r="D1" s="132"/>
      <c r="E1" s="131" t="s">
        <v>85</v>
      </c>
      <c r="F1" s="132"/>
      <c r="G1" s="132"/>
      <c r="H1" s="132"/>
      <c r="I1" s="132"/>
      <c r="J1" s="135"/>
      <c r="K1" s="100"/>
      <c r="L1">
        <v>1</v>
      </c>
    </row>
    <row r="2" spans="1:12" ht="16.5" thickBot="1">
      <c r="A2" s="133"/>
      <c r="B2" s="134"/>
      <c r="C2" s="134"/>
      <c r="D2" s="134"/>
      <c r="E2" s="133"/>
      <c r="F2" s="134"/>
      <c r="G2" s="134"/>
      <c r="H2" s="134"/>
      <c r="I2" s="134"/>
      <c r="J2" s="136"/>
      <c r="K2" s="100"/>
    </row>
    <row r="3" spans="1:12" ht="69.75" thickBot="1">
      <c r="A3" s="101" t="s">
        <v>0</v>
      </c>
      <c r="B3" s="102" t="s">
        <v>76</v>
      </c>
      <c r="C3" s="102" t="s">
        <v>77</v>
      </c>
      <c r="D3" s="102" t="s">
        <v>78</v>
      </c>
      <c r="E3" s="103" t="s">
        <v>79</v>
      </c>
      <c r="F3" s="103" t="s">
        <v>80</v>
      </c>
      <c r="G3" s="104" t="s">
        <v>81</v>
      </c>
      <c r="H3" s="105" t="s">
        <v>82</v>
      </c>
      <c r="I3" s="104" t="s">
        <v>81</v>
      </c>
      <c r="J3" s="104" t="s">
        <v>83</v>
      </c>
    </row>
    <row r="4" spans="1:12" ht="13.5" thickBot="1">
      <c r="A4" s="106">
        <v>1</v>
      </c>
      <c r="B4" s="107">
        <f ca="1">IF(A4=sheet4!$H$8,sheet4!$K$10,B4)</f>
        <v>3.819660112501052E+16</v>
      </c>
      <c r="C4" s="107">
        <f ca="1">ABS($F$4-B4)</f>
        <v>3.8196600906472464E+16</v>
      </c>
      <c r="D4" s="108"/>
      <c r="E4" s="109">
        <f>INDEX(H4:H24,L1)</f>
        <v>1</v>
      </c>
      <c r="F4" s="110">
        <f>sheet1!J5</f>
        <v>218538053.75470608</v>
      </c>
      <c r="G4" s="111">
        <f ca="1">ABS((D23-D22)/D23)</f>
        <v>7.8045713849532849E-6</v>
      </c>
      <c r="H4" s="112">
        <v>1</v>
      </c>
      <c r="I4" s="113">
        <f ca="1">IF($E$4=H4,$G$4,I4)</f>
        <v>7.8045713849532849E-6</v>
      </c>
      <c r="J4" s="114">
        <f ca="1">MIN(I4:I24)</f>
        <v>7.8045713849532849E-6</v>
      </c>
    </row>
    <row r="5" spans="1:12">
      <c r="A5" s="115">
        <v>2</v>
      </c>
      <c r="B5" s="1">
        <f ca="1">IF(A5=sheet4!$H$8,sheet4!$K$10,B5)</f>
        <v>2.3606797749978976E+16</v>
      </c>
      <c r="C5" s="1">
        <f t="shared" ref="C5:C23" ca="1" si="0">ABS($F$4-B5)</f>
        <v>2.3606797531440924E+16</v>
      </c>
      <c r="D5" s="81">
        <f t="shared" ref="D5:D23" ca="1" si="1">C5/C4^$E$4</f>
        <v>0.61803398656451447</v>
      </c>
      <c r="H5" s="116">
        <v>1.05</v>
      </c>
      <c r="I5" s="81">
        <f t="shared" ref="I5:I24" ca="1" si="2">IF($E$4=H5,$G$4,I5)</f>
        <v>2.3773442760318293E-2</v>
      </c>
    </row>
    <row r="6" spans="1:12">
      <c r="A6" s="115">
        <v>3</v>
      </c>
      <c r="B6" s="1">
        <f ca="1">IF(A6=sheet4!$H$8,sheet4!$K$10,B6)</f>
        <v>1.4589803375031552E+16</v>
      </c>
      <c r="C6" s="1">
        <f t="shared" ca="1" si="0"/>
        <v>1.4589803156493498E+16</v>
      </c>
      <c r="D6" s="81">
        <f t="shared" ca="1" si="1"/>
        <v>0.61803398521387487</v>
      </c>
      <c r="H6" s="116">
        <v>1.1000000000000001</v>
      </c>
      <c r="I6" s="81">
        <f t="shared" ca="1" si="2"/>
        <v>4.6981709008056281E-2</v>
      </c>
    </row>
    <row r="7" spans="1:12">
      <c r="A7" s="115">
        <v>4</v>
      </c>
      <c r="B7" s="1">
        <f ca="1">IF(A7=sheet4!$H$8,sheet4!$K$10,B7)</f>
        <v>9016994374947428</v>
      </c>
      <c r="C7" s="1">
        <f t="shared" ca="1" si="0"/>
        <v>9016994156409374</v>
      </c>
      <c r="D7" s="81">
        <f t="shared" ca="1" si="1"/>
        <v>0.61803398302849422</v>
      </c>
      <c r="H7" s="116">
        <v>1.1499999999999999</v>
      </c>
      <c r="I7" s="81">
        <f t="shared" ca="1" si="2"/>
        <v>6.9638234864965259E-2</v>
      </c>
    </row>
    <row r="8" spans="1:12">
      <c r="A8" s="115">
        <v>5</v>
      </c>
      <c r="B8" s="1">
        <f ca="1">IF(A8=sheet4!$H$8,sheet4!$K$10,B8)</f>
        <v>5572809000084126</v>
      </c>
      <c r="C8" s="1">
        <f t="shared" ca="1" si="0"/>
        <v>5572808781546072</v>
      </c>
      <c r="D8" s="81">
        <f t="shared" ca="1" si="1"/>
        <v>0.61803397949247429</v>
      </c>
      <c r="H8" s="116">
        <v>1.2</v>
      </c>
      <c r="I8" s="81">
        <f t="shared" ca="1" si="2"/>
        <v>9.1756137099693352E-2</v>
      </c>
    </row>
    <row r="9" spans="1:12">
      <c r="A9" s="115">
        <v>6</v>
      </c>
      <c r="B9" s="1">
        <f ca="1">IF(A9=sheet4!$H$8,sheet4!$K$10,B9)</f>
        <v>3444185374863305.5</v>
      </c>
      <c r="C9" s="1">
        <f t="shared" ca="1" si="0"/>
        <v>3444185156325251.5</v>
      </c>
      <c r="D9" s="81">
        <f t="shared" ca="1" si="1"/>
        <v>0.61803397377107316</v>
      </c>
      <c r="H9" s="116">
        <v>1.25</v>
      </c>
      <c r="I9" s="81">
        <f t="shared" ca="1" si="2"/>
        <v>0.11334822065011045</v>
      </c>
    </row>
    <row r="10" spans="1:12">
      <c r="A10" s="115">
        <v>7</v>
      </c>
      <c r="B10" s="1">
        <f ca="1">IF(A10=sheet4!$H$8,sheet4!$K$10,B10)</f>
        <v>2128623625220821.5</v>
      </c>
      <c r="C10" s="1">
        <f t="shared" ca="1" si="0"/>
        <v>2128623406682767.8</v>
      </c>
      <c r="D10" s="81">
        <f t="shared" ca="1" si="1"/>
        <v>0.61803396451365211</v>
      </c>
      <c r="H10" s="116">
        <v>1.3</v>
      </c>
      <c r="I10" s="81">
        <f t="shared" ca="1" si="2"/>
        <v>0.13442698603667211</v>
      </c>
    </row>
    <row r="11" spans="1:12">
      <c r="A11" s="115">
        <v>8</v>
      </c>
      <c r="B11" s="1">
        <f ca="1">IF(A11=sheet4!$H$8,sheet4!$K$10,B11)</f>
        <v>1315561749642485.8</v>
      </c>
      <c r="C11" s="1">
        <f t="shared" ca="1" si="0"/>
        <v>1315561531104432</v>
      </c>
      <c r="D11" s="81">
        <f t="shared" ca="1" si="1"/>
        <v>0.61803394953482826</v>
      </c>
      <c r="H11" s="116">
        <v>1.35</v>
      </c>
      <c r="I11" s="81">
        <f t="shared" ca="1" si="2"/>
        <v>0.1550046365993813</v>
      </c>
    </row>
    <row r="12" spans="1:12">
      <c r="A12" s="115">
        <v>9</v>
      </c>
      <c r="B12" s="1">
        <f ca="1">IF(A12=sheet4!$H$8,sheet4!$K$10,B12)</f>
        <v>813061875578336.63</v>
      </c>
      <c r="C12" s="1">
        <f t="shared" ca="1" si="0"/>
        <v>813061657040282.88</v>
      </c>
      <c r="D12" s="81">
        <f t="shared" ca="1" si="1"/>
        <v>0.61803392529858059</v>
      </c>
      <c r="H12" s="116">
        <v>1.4</v>
      </c>
      <c r="I12" s="81">
        <f t="shared" ca="1" si="2"/>
        <v>0.17509308556286116</v>
      </c>
    </row>
    <row r="13" spans="1:12">
      <c r="A13" s="115">
        <v>10</v>
      </c>
      <c r="B13" s="1">
        <f ca="1">IF(A13=sheet4!$H$8,sheet4!$K$10,B13)</f>
        <v>502499874064150.44</v>
      </c>
      <c r="C13" s="1">
        <f t="shared" ca="1" si="0"/>
        <v>502499655526096.69</v>
      </c>
      <c r="D13" s="81">
        <f t="shared" ca="1" si="1"/>
        <v>0.61803388608350096</v>
      </c>
      <c r="H13" s="116">
        <v>1.45</v>
      </c>
      <c r="I13" s="81">
        <f t="shared" ca="1" si="2"/>
        <v>0.19470396293336278</v>
      </c>
    </row>
    <row r="14" spans="1:12">
      <c r="A14" s="115">
        <v>11</v>
      </c>
      <c r="B14" s="1">
        <f ca="1">IF(A14=sheet4!$H$8,sheet4!$K$10,B14)</f>
        <v>310562001514187.19</v>
      </c>
      <c r="C14" s="1">
        <f t="shared" ca="1" si="0"/>
        <v>310561782976133.44</v>
      </c>
      <c r="D14" s="81">
        <f t="shared" ca="1" si="1"/>
        <v>0.61803382263215267</v>
      </c>
      <c r="H14" s="116">
        <v>1.5</v>
      </c>
      <c r="I14" s="81">
        <f t="shared" ca="1" si="2"/>
        <v>0.2138486222318548</v>
      </c>
    </row>
    <row r="15" spans="1:12">
      <c r="A15" s="115">
        <v>12</v>
      </c>
      <c r="B15" s="1">
        <f ca="1">IF(A15=sheet4!$H$8,sheet4!$K$10,B15)</f>
        <v>191937872549964.34</v>
      </c>
      <c r="C15" s="1">
        <f t="shared" ca="1" si="0"/>
        <v>191937654011910.59</v>
      </c>
      <c r="D15" s="81">
        <f t="shared" ca="1" si="1"/>
        <v>0.61803371996566925</v>
      </c>
      <c r="H15" s="116">
        <v>1.55</v>
      </c>
      <c r="I15" s="81">
        <f t="shared" ca="1" si="2"/>
        <v>0.2325381470670021</v>
      </c>
    </row>
    <row r="16" spans="1:12">
      <c r="A16" s="115">
        <v>13</v>
      </c>
      <c r="B16" s="1">
        <f ca="1">IF(A16=sheet4!$H$8,sheet4!$K$10,B16)</f>
        <v>118624128964223.83</v>
      </c>
      <c r="C16" s="1">
        <f t="shared" ca="1" si="0"/>
        <v>118623910426170.08</v>
      </c>
      <c r="D16" s="81">
        <f t="shared" ca="1" si="1"/>
        <v>0.61803355384769332</v>
      </c>
      <c r="H16" s="116">
        <v>1.6</v>
      </c>
      <c r="I16" s="81">
        <f t="shared" ca="1" si="2"/>
        <v>0.25078335755197029</v>
      </c>
    </row>
    <row r="17" spans="1:10">
      <c r="A17" s="115">
        <v>14</v>
      </c>
      <c r="B17" s="1">
        <f ca="1">IF(A17=sheet4!$H$8,sheet4!$K$10,B17)</f>
        <v>73313743585741.563</v>
      </c>
      <c r="C17" s="1">
        <f t="shared" ca="1" si="0"/>
        <v>73313525047687.813</v>
      </c>
      <c r="D17" s="81">
        <f t="shared" ca="1" si="1"/>
        <v>0.61803328506285549</v>
      </c>
      <c r="H17" s="116">
        <v>1.65</v>
      </c>
      <c r="I17" s="81">
        <f t="shared" ca="1" si="2"/>
        <v>0.26859481656854106</v>
      </c>
    </row>
    <row r="18" spans="1:10">
      <c r="A18" s="115">
        <v>15</v>
      </c>
      <c r="B18" s="1">
        <f ca="1">IF(A18=sheet4!$H$8,sheet4!$K$10,B18)</f>
        <v>45310385378483.266</v>
      </c>
      <c r="C18" s="1">
        <f t="shared" ca="1" si="0"/>
        <v>45310166840429.508</v>
      </c>
      <c r="D18" s="81">
        <f t="shared" ca="1" si="1"/>
        <v>0.61803285015905141</v>
      </c>
      <c r="H18" s="116">
        <v>1.7</v>
      </c>
      <c r="I18" s="81">
        <f t="shared" ca="1" si="2"/>
        <v>0.28598283588247159</v>
      </c>
    </row>
    <row r="19" spans="1:10">
      <c r="A19" s="115">
        <v>16</v>
      </c>
      <c r="B19" s="1">
        <f ca="1">IF(A19=sheet4!$H$8,sheet4!$K$10,B19)</f>
        <v>28003358207259.309</v>
      </c>
      <c r="C19" s="1">
        <f t="shared" ca="1" si="0"/>
        <v>28003139669205.555</v>
      </c>
      <c r="D19" s="81">
        <f t="shared" ca="1" si="1"/>
        <v>0.61803214646781701</v>
      </c>
      <c r="H19" s="116">
        <v>1.75</v>
      </c>
      <c r="I19" s="81">
        <f t="shared" ca="1" si="2"/>
        <v>0.30295748211330914</v>
      </c>
    </row>
    <row r="20" spans="1:10">
      <c r="A20" s="115">
        <v>17</v>
      </c>
      <c r="B20" s="1">
        <f ca="1">IF(A20=sheet4!$H$8,sheet4!$K$10,B20)</f>
        <v>17307027171224.959</v>
      </c>
      <c r="C20" s="1">
        <f t="shared" ca="1" si="0"/>
        <v>17306808633171.205</v>
      </c>
      <c r="D20" s="81">
        <f t="shared" ca="1" si="1"/>
        <v>0.61803100786599041</v>
      </c>
      <c r="H20" s="116">
        <v>1.8</v>
      </c>
      <c r="I20" s="81">
        <f t="shared" ca="1" si="2"/>
        <v>0.31952858256241717</v>
      </c>
    </row>
    <row r="21" spans="1:10">
      <c r="A21" s="115">
        <v>18</v>
      </c>
      <c r="B21" s="1">
        <f ca="1">IF(A21=sheet4!$H$8,sheet4!$K$10,B21)</f>
        <v>10696331036035.354</v>
      </c>
      <c r="C21" s="1">
        <f t="shared" ca="1" si="0"/>
        <v>10696112497981.6</v>
      </c>
      <c r="D21" s="81">
        <f t="shared" ca="1" si="1"/>
        <v>0.61802916555515774</v>
      </c>
      <c r="H21" s="116">
        <v>1.85</v>
      </c>
      <c r="I21" s="81">
        <f t="shared" ca="1" si="2"/>
        <v>0.33570573090236705</v>
      </c>
    </row>
    <row r="22" spans="1:10">
      <c r="A22" s="115">
        <v>19</v>
      </c>
      <c r="B22" s="1">
        <f ca="1">IF(A22=sheet4!$H$8,sheet4!$K$10,B22)</f>
        <v>6610696135190.6074</v>
      </c>
      <c r="C22" s="1">
        <f t="shared" ca="1" si="0"/>
        <v>6610477597136.8525</v>
      </c>
      <c r="D22" s="81">
        <f t="shared" ca="1" si="1"/>
        <v>0.61802618459597136</v>
      </c>
      <c r="H22" s="116">
        <v>1.9</v>
      </c>
      <c r="I22" s="81">
        <f t="shared" ca="1" si="2"/>
        <v>0.351498292731108</v>
      </c>
    </row>
    <row r="23" spans="1:10" ht="13.5" thickBot="1">
      <c r="A23" s="117">
        <v>20</v>
      </c>
      <c r="B23" s="82">
        <f ca="1">IF(A23=sheet4!$H$8,sheet4!$K$10,B23)</f>
        <v>4085634900845.7476</v>
      </c>
      <c r="C23" s="82">
        <f t="shared" ca="1" si="0"/>
        <v>4085416362791.9927</v>
      </c>
      <c r="D23" s="83">
        <f t="shared" ca="1" si="1"/>
        <v>0.61802136120414042</v>
      </c>
      <c r="H23" s="116">
        <v>1.95</v>
      </c>
      <c r="I23" s="81">
        <f t="shared" ca="1" si="2"/>
        <v>0.36691541099406383</v>
      </c>
    </row>
    <row r="24" spans="1:10" ht="13.5" thickBot="1">
      <c r="H24" s="118">
        <v>2</v>
      </c>
      <c r="I24" s="83">
        <f t="shared" ca="1" si="2"/>
        <v>0.38196601127739793</v>
      </c>
    </row>
    <row r="25" spans="1:10" ht="13.5" thickBot="1">
      <c r="D25">
        <v>0.61803398863428105</v>
      </c>
    </row>
    <row r="26" spans="1:10" ht="12.75" customHeight="1">
      <c r="G26" s="137" t="s">
        <v>86</v>
      </c>
      <c r="H26" s="138"/>
      <c r="I26" s="138"/>
      <c r="J26" s="139"/>
    </row>
    <row r="27" spans="1:10" ht="12.75" customHeight="1">
      <c r="G27" s="140"/>
      <c r="H27" s="141"/>
      <c r="I27" s="141"/>
      <c r="J27" s="142"/>
    </row>
    <row r="28" spans="1:10" ht="12.75" customHeight="1">
      <c r="G28" s="140"/>
      <c r="H28" s="141"/>
      <c r="I28" s="141"/>
      <c r="J28" s="142"/>
    </row>
    <row r="29" spans="1:10" ht="12.75" customHeight="1">
      <c r="G29" s="140"/>
      <c r="H29" s="141"/>
      <c r="I29" s="141"/>
      <c r="J29" s="142"/>
    </row>
    <row r="30" spans="1:10" ht="12.75" customHeight="1">
      <c r="G30" s="140"/>
      <c r="H30" s="141"/>
      <c r="I30" s="141"/>
      <c r="J30" s="142"/>
    </row>
    <row r="31" spans="1:10" ht="13.5" customHeight="1">
      <c r="G31" s="140"/>
      <c r="H31" s="141"/>
      <c r="I31" s="141"/>
      <c r="J31" s="142"/>
    </row>
    <row r="32" spans="1:10">
      <c r="G32" s="140"/>
      <c r="H32" s="141"/>
      <c r="I32" s="141"/>
      <c r="J32" s="142"/>
    </row>
    <row r="33" spans="7:10">
      <c r="G33" s="140"/>
      <c r="H33" s="141"/>
      <c r="I33" s="141"/>
      <c r="J33" s="142"/>
    </row>
    <row r="34" spans="7:10">
      <c r="G34" s="140"/>
      <c r="H34" s="141"/>
      <c r="I34" s="141"/>
      <c r="J34" s="142"/>
    </row>
    <row r="35" spans="7:10" ht="13.5" thickBot="1">
      <c r="G35" s="143"/>
      <c r="H35" s="144"/>
      <c r="I35" s="144"/>
      <c r="J35" s="145"/>
    </row>
  </sheetData>
  <mergeCells count="3">
    <mergeCell ref="A1:D2"/>
    <mergeCell ref="E1:J2"/>
    <mergeCell ref="G26:J35"/>
  </mergeCells>
  <conditionalFormatting sqref="H4:H24 I5:I24">
    <cfRule type="expression" dxfId="5" priority="1" stopIfTrue="1">
      <formula>$J$4=$I4</formula>
    </cfRule>
  </conditionalFormatting>
  <conditionalFormatting sqref="I4">
    <cfRule type="expression" dxfId="4" priority="2" stopIfTrue="1">
      <formula>$J$4=$I4</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8193" r:id="rId3" name="List Box 1">
              <controlPr defaultSize="0" autoLine="0" autoPict="0">
                <anchor moveWithCells="1">
                  <from>
                    <xdr:col>4</xdr:col>
                    <xdr:colOff>57150</xdr:colOff>
                    <xdr:row>5</xdr:row>
                    <xdr:rowOff>0</xdr:rowOff>
                  </from>
                  <to>
                    <xdr:col>5</xdr:col>
                    <xdr:colOff>161925</xdr:colOff>
                    <xdr:row>21</xdr:row>
                    <xdr:rowOff>47625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_4"/>
  <dimension ref="A1:AC118"/>
  <sheetViews>
    <sheetView workbookViewId="0">
      <selection activeCell="H18" sqref="H18"/>
    </sheetView>
  </sheetViews>
  <sheetFormatPr defaultRowHeight="12.75"/>
  <cols>
    <col min="1" max="1" width="5.85546875" style="18" customWidth="1"/>
    <col min="2" max="3" width="8.5703125" style="18" customWidth="1"/>
    <col min="4" max="4" width="7" style="18" customWidth="1"/>
    <col min="5" max="5" width="6.7109375" style="18" customWidth="1"/>
    <col min="6" max="6" width="8.5703125" style="18" customWidth="1"/>
    <col min="7" max="7" width="11.85546875" style="18" customWidth="1"/>
    <col min="8" max="8" width="12.7109375" style="18" customWidth="1"/>
    <col min="9" max="9" width="22.85546875" style="18" customWidth="1"/>
    <col min="10" max="11" width="9.5703125" style="18" customWidth="1"/>
    <col min="12" max="12" width="13.7109375" style="18" bestFit="1" customWidth="1"/>
    <col min="13" max="13" width="9.28515625" style="18" hidden="1" customWidth="1"/>
    <col min="14" max="14" width="9.140625" style="18" hidden="1" customWidth="1"/>
    <col min="15" max="15" width="20.140625" style="18" customWidth="1"/>
    <col min="16" max="16384" width="9.140625" style="18"/>
  </cols>
  <sheetData>
    <row r="1" spans="1:29" ht="18.75">
      <c r="A1" s="30" t="s">
        <v>38</v>
      </c>
      <c r="B1" s="16"/>
      <c r="C1" s="16"/>
      <c r="D1" s="16"/>
      <c r="E1" s="16"/>
      <c r="F1" s="16"/>
      <c r="G1" s="16"/>
      <c r="H1" s="16"/>
      <c r="I1" s="16"/>
      <c r="J1" s="16"/>
      <c r="K1" s="16"/>
      <c r="L1" s="8"/>
      <c r="M1" s="8"/>
      <c r="N1" s="8"/>
    </row>
    <row r="2" spans="1:29">
      <c r="A2" s="1" t="s">
        <v>36</v>
      </c>
      <c r="B2" s="16"/>
      <c r="C2" s="16"/>
      <c r="D2" s="16"/>
      <c r="E2" s="16"/>
      <c r="F2" s="16"/>
      <c r="G2" s="16"/>
      <c r="H2" s="16"/>
      <c r="I2" s="16"/>
      <c r="J2" s="16"/>
      <c r="K2" s="16"/>
      <c r="L2" s="8"/>
      <c r="M2" s="8"/>
      <c r="N2" s="8"/>
    </row>
    <row r="3" spans="1:29">
      <c r="A3" s="1" t="s">
        <v>37</v>
      </c>
      <c r="B3" s="16"/>
      <c r="C3" s="16"/>
      <c r="D3" s="16"/>
      <c r="E3" s="16"/>
      <c r="F3" s="16"/>
      <c r="G3" s="16"/>
      <c r="H3" s="16"/>
      <c r="I3" s="16"/>
      <c r="J3" s="16"/>
      <c r="K3" s="16"/>
      <c r="L3" s="8"/>
      <c r="M3" s="8"/>
      <c r="N3" s="8"/>
    </row>
    <row r="4" spans="1:29" ht="25.5" customHeight="1"/>
    <row r="5" spans="1:29" ht="43.5" customHeight="1" thickBot="1">
      <c r="G5" s="16" t="s">
        <v>14</v>
      </c>
      <c r="H5" s="16"/>
      <c r="I5" s="17" t="s">
        <v>17</v>
      </c>
      <c r="J5" s="32" t="s">
        <v>24</v>
      </c>
      <c r="K5" s="32" t="s">
        <v>25</v>
      </c>
      <c r="L5" s="33" t="s">
        <v>16</v>
      </c>
    </row>
    <row r="6" spans="1:29" ht="16.5" customHeight="1" thickBot="1">
      <c r="A6" s="31" t="s">
        <v>18</v>
      </c>
      <c r="B6" s="19"/>
      <c r="C6" s="19"/>
      <c r="D6" s="19"/>
      <c r="E6" s="19"/>
      <c r="F6" s="19"/>
      <c r="G6" s="19" t="s">
        <v>15</v>
      </c>
      <c r="H6" s="19">
        <v>2</v>
      </c>
      <c r="I6" s="26">
        <f>INDEX(O7:O19,P6)</f>
        <v>1E-13</v>
      </c>
      <c r="J6" s="36">
        <v>0.6180339887498949</v>
      </c>
      <c r="K6" s="37">
        <v>0.38196601125010521</v>
      </c>
      <c r="L6" s="65">
        <f>sheet1!B5/(1+sheet1!C5)^(2*sheet1!E5)</f>
        <v>8.4053152720951695E+49</v>
      </c>
      <c r="M6" s="27"/>
      <c r="O6" s="119" t="s">
        <v>12</v>
      </c>
      <c r="P6" s="18">
        <v>13</v>
      </c>
    </row>
    <row r="7" spans="1:29" ht="16.5" customHeight="1">
      <c r="A7" s="146" t="s">
        <v>26</v>
      </c>
      <c r="B7" s="147"/>
      <c r="C7" s="147"/>
      <c r="D7" s="147"/>
      <c r="E7" s="147"/>
      <c r="F7" s="147"/>
      <c r="G7" s="148"/>
      <c r="H7" s="25">
        <v>1</v>
      </c>
      <c r="I7" s="94">
        <f>H7+sheet5!I20</f>
        <v>1E+17</v>
      </c>
      <c r="J7" s="28"/>
      <c r="K7" s="28"/>
      <c r="L7" s="20"/>
      <c r="M7" s="20"/>
      <c r="N7" s="10"/>
      <c r="O7" s="121">
        <v>0.1</v>
      </c>
    </row>
    <row r="8" spans="1:29">
      <c r="A8" s="149" t="s">
        <v>27</v>
      </c>
      <c r="B8" s="150"/>
      <c r="C8" s="150"/>
      <c r="D8" s="150"/>
      <c r="E8" s="150"/>
      <c r="F8" s="150"/>
      <c r="G8" s="151"/>
      <c r="H8" s="38">
        <f ca="1">IF(H6=1,0,H8+1)</f>
        <v>900</v>
      </c>
      <c r="I8" s="21"/>
      <c r="J8" s="21"/>
      <c r="K8" s="21"/>
      <c r="L8" s="21"/>
      <c r="M8" s="22"/>
      <c r="N8" s="22"/>
      <c r="O8" s="122">
        <v>0.01</v>
      </c>
    </row>
    <row r="9" spans="1:29">
      <c r="A9" s="152" t="s">
        <v>35</v>
      </c>
      <c r="B9" s="153"/>
      <c r="C9" s="153"/>
      <c r="D9" s="153"/>
      <c r="E9" s="153"/>
      <c r="F9" s="153"/>
      <c r="G9" s="154"/>
      <c r="H9" s="34" t="s">
        <v>19</v>
      </c>
      <c r="I9" s="35" t="s">
        <v>20</v>
      </c>
      <c r="J9" s="35" t="s">
        <v>21</v>
      </c>
      <c r="K9" s="35" t="s">
        <v>22</v>
      </c>
      <c r="L9" s="35" t="s">
        <v>23</v>
      </c>
      <c r="M9" s="35"/>
      <c r="N9" s="35"/>
      <c r="O9" s="122">
        <v>1.0000000000000002E-3</v>
      </c>
    </row>
    <row r="10" spans="1:29" ht="14.25">
      <c r="A10" s="149" t="s">
        <v>28</v>
      </c>
      <c r="B10" s="150"/>
      <c r="C10" s="150"/>
      <c r="D10" s="150"/>
      <c r="E10" s="150"/>
      <c r="F10" s="150"/>
      <c r="G10" s="151"/>
      <c r="H10" s="38">
        <f ca="1">IF($H$8=0,H7,H12)</f>
        <v>218538053.75470489</v>
      </c>
      <c r="I10" s="39">
        <f ca="1">IF($H$8=0,I7,I12)</f>
        <v>218538053.75470492</v>
      </c>
      <c r="J10" s="39">
        <f ca="1">IF($H$8=0,$H$10+$K$6*($I$10-$H$10),J12)</f>
        <v>218538053.75470492</v>
      </c>
      <c r="K10" s="39">
        <f ca="1">IF($H$8=0,$H$10+J6*($I$10-$H$10),K12)</f>
        <v>218538053.75470492</v>
      </c>
      <c r="L10" s="40">
        <f ca="1">I10-H10</f>
        <v>0</v>
      </c>
      <c r="M10" s="22"/>
      <c r="N10" s="22"/>
      <c r="O10" s="122">
        <v>1.0000000000000003E-4</v>
      </c>
      <c r="P10" s="11"/>
      <c r="Q10" s="11"/>
      <c r="R10" s="11"/>
      <c r="S10" s="11"/>
      <c r="T10" s="11"/>
      <c r="U10" s="11"/>
      <c r="V10" s="11"/>
      <c r="W10" s="11"/>
      <c r="X10" s="11"/>
      <c r="Y10" s="11"/>
      <c r="Z10" s="11"/>
      <c r="AA10" s="11"/>
      <c r="AB10" s="11"/>
      <c r="AC10" s="11"/>
    </row>
    <row r="11" spans="1:29">
      <c r="A11" s="149" t="s">
        <v>29</v>
      </c>
      <c r="B11" s="150"/>
      <c r="C11" s="150"/>
      <c r="D11" s="150"/>
      <c r="E11" s="150"/>
      <c r="F11" s="150"/>
      <c r="G11" s="151"/>
      <c r="H11" s="62">
        <f ca="1">($L$6*sheet1!$D$5/(H10^(2*sheet1!$E$5))-sheet1!$G$5)^2</f>
        <v>5.5333657655864954E-9</v>
      </c>
      <c r="I11" s="62">
        <f ca="1">($L$6*sheet1!$D$5/(I10^(2*sheet1!$E$5))-sheet1!$G$5)^2</f>
        <v>1.3833414413966238E-9</v>
      </c>
      <c r="J11" s="62">
        <f ca="1">($L$6*sheet1!$D$5/(J10^(2*sheet1!$E$5))-sheet1!$G$5)^2</f>
        <v>1.3833414413966238E-9</v>
      </c>
      <c r="K11" s="62">
        <f ca="1">($L$6*sheet1!$D$5/(K10^(2*sheet1!$E$5))-sheet1!$G$5)^2</f>
        <v>1.3833414413966238E-9</v>
      </c>
      <c r="L11" s="22"/>
      <c r="M11" s="21"/>
      <c r="N11" s="22"/>
      <c r="O11" s="122">
        <v>1.0000000000000006E-5</v>
      </c>
      <c r="P11" s="11"/>
      <c r="Q11" s="11"/>
      <c r="R11" s="11"/>
      <c r="S11" s="11"/>
      <c r="T11" s="11"/>
      <c r="U11" s="11"/>
      <c r="V11" s="11"/>
      <c r="W11" s="11"/>
      <c r="X11" s="11"/>
      <c r="Y11" s="11"/>
      <c r="Z11" s="11"/>
      <c r="AA11" s="11"/>
      <c r="AB11" s="11"/>
      <c r="AC11" s="11"/>
    </row>
    <row r="12" spans="1:29" ht="14.25">
      <c r="A12" s="149" t="s">
        <v>30</v>
      </c>
      <c r="B12" s="150"/>
      <c r="C12" s="150"/>
      <c r="D12" s="150"/>
      <c r="E12" s="150"/>
      <c r="F12" s="150"/>
      <c r="G12" s="151"/>
      <c r="H12" s="38">
        <f ca="1">IF($J$11&lt;=$K$11,H10,J10)</f>
        <v>218538053.75470489</v>
      </c>
      <c r="I12" s="38">
        <f ca="1">IF($J$11&lt;=$K$11,K10,I10)</f>
        <v>218538053.75470492</v>
      </c>
      <c r="J12" s="38">
        <f ca="1">IF($J$11&lt;=$K$11,H12+K6*(I12-H12),K10)</f>
        <v>218538053.75470489</v>
      </c>
      <c r="K12" s="38">
        <f ca="1">IF($J$11&lt;=$K$11,J10,H12+J6*(I12-H12))</f>
        <v>218538053.75470492</v>
      </c>
      <c r="L12" s="40">
        <f ca="1">I12-H12</f>
        <v>0</v>
      </c>
      <c r="M12" s="22"/>
      <c r="N12" s="22"/>
      <c r="O12" s="122">
        <v>1.0000000000000006E-6</v>
      </c>
      <c r="P12" s="11"/>
      <c r="Q12" s="11"/>
      <c r="R12" s="11"/>
      <c r="S12" s="11"/>
      <c r="T12" s="11"/>
      <c r="U12" s="11"/>
      <c r="V12" s="11"/>
      <c r="W12" s="11"/>
      <c r="X12" s="11"/>
      <c r="Y12" s="11"/>
      <c r="Z12" s="11"/>
      <c r="AA12" s="11"/>
      <c r="AB12" s="11"/>
      <c r="AC12" s="11"/>
    </row>
    <row r="13" spans="1:29" ht="13.5" thickBot="1">
      <c r="A13" s="149" t="s">
        <v>31</v>
      </c>
      <c r="B13" s="150"/>
      <c r="C13" s="150"/>
      <c r="D13" s="150"/>
      <c r="E13" s="150"/>
      <c r="F13" s="150"/>
      <c r="G13" s="151"/>
      <c r="H13" s="41" t="str">
        <f ca="1">IF(H6=1,"Программа в исходном состоянии",IF(ABS((I12-H12)/H12)&lt;I6,"Решение найдено с желаемой точностью!","Продолжайте итерации, щелкая по кнопке &lt;F9&gt;"))</f>
        <v>Решение найдено с желаемой точностью!</v>
      </c>
      <c r="I13" s="21"/>
      <c r="J13" s="21"/>
      <c r="K13" s="21"/>
      <c r="L13" s="22"/>
      <c r="M13" s="22"/>
      <c r="N13" s="22"/>
      <c r="O13" s="122">
        <v>1.0000000000000006E-7</v>
      </c>
      <c r="P13" s="11"/>
      <c r="Q13" s="11"/>
      <c r="R13" s="11"/>
      <c r="S13" s="11"/>
      <c r="T13" s="11"/>
      <c r="U13" s="11"/>
      <c r="V13" s="11"/>
      <c r="W13" s="11"/>
      <c r="X13" s="11"/>
      <c r="Y13" s="11"/>
      <c r="Z13" s="11"/>
      <c r="AA13" s="11"/>
      <c r="AB13" s="11"/>
      <c r="AC13" s="11"/>
    </row>
    <row r="14" spans="1:29">
      <c r="A14" s="149" t="s">
        <v>13</v>
      </c>
      <c r="B14" s="150"/>
      <c r="C14" s="150"/>
      <c r="D14" s="150"/>
      <c r="E14" s="150"/>
      <c r="F14" s="150"/>
      <c r="G14" s="151"/>
      <c r="H14" s="69">
        <f ca="1">IF($H$8=0,$H$10,IF(ABS((I12-H12)/H12)&lt;I6,H14,IF(J11&lt;=K11,J10,K10)))</f>
        <v>218538053.75470462</v>
      </c>
      <c r="I14" s="70">
        <f>sheet1!J5</f>
        <v>218538053.75470608</v>
      </c>
      <c r="J14" s="8"/>
      <c r="K14" s="8"/>
      <c r="L14" s="22"/>
      <c r="M14" s="22"/>
      <c r="N14" s="22"/>
      <c r="O14" s="122">
        <v>1.0000000000000008E-8</v>
      </c>
      <c r="P14" s="11"/>
      <c r="Q14" s="11"/>
      <c r="R14" s="11"/>
      <c r="S14" s="11"/>
      <c r="T14" s="11"/>
      <c r="U14" s="11"/>
      <c r="V14" s="11"/>
      <c r="W14" s="11"/>
      <c r="X14" s="11"/>
      <c r="Y14" s="11"/>
      <c r="Z14" s="11"/>
      <c r="AA14" s="11"/>
      <c r="AB14" s="11"/>
      <c r="AC14" s="11"/>
    </row>
    <row r="15" spans="1:29">
      <c r="A15" s="149" t="s">
        <v>32</v>
      </c>
      <c r="B15" s="150"/>
      <c r="C15" s="150"/>
      <c r="D15" s="150"/>
      <c r="E15" s="150"/>
      <c r="F15" s="150"/>
      <c r="G15" s="151"/>
      <c r="H15" s="61">
        <f ca="1">sheet1!B4/(H14+H14*sheet1!C4)^(2*sheet1!E4)</f>
        <v>30.637258596649033</v>
      </c>
      <c r="I15" s="29"/>
      <c r="J15" s="8"/>
      <c r="K15" s="8"/>
      <c r="L15" s="22"/>
      <c r="M15" s="22"/>
      <c r="N15" s="22"/>
      <c r="O15" s="122">
        <v>1.0000000000000009E-9</v>
      </c>
      <c r="P15" s="11"/>
      <c r="Q15" s="11"/>
      <c r="R15" s="11"/>
      <c r="S15" s="11"/>
      <c r="T15" s="11"/>
      <c r="U15" s="11"/>
      <c r="V15" s="11"/>
      <c r="W15" s="11"/>
      <c r="X15" s="11"/>
      <c r="Y15" s="11"/>
      <c r="Z15" s="11"/>
      <c r="AA15" s="11"/>
      <c r="AB15" s="11"/>
      <c r="AC15" s="11"/>
    </row>
    <row r="16" spans="1:29">
      <c r="A16" s="149" t="s">
        <v>7</v>
      </c>
      <c r="B16" s="150"/>
      <c r="C16" s="150"/>
      <c r="D16" s="150"/>
      <c r="E16" s="150"/>
      <c r="F16" s="150"/>
      <c r="G16" s="151"/>
      <c r="H16" s="61">
        <f ca="1">L6*(H14-sheet1!D4)/(H14+sheet1!C4*H14)^(2*sheet1!E4)</f>
        <v>5.6276902578120805E+39</v>
      </c>
      <c r="I16" s="23"/>
      <c r="J16" s="21"/>
      <c r="K16" s="21"/>
      <c r="L16" s="22"/>
      <c r="M16" s="22"/>
      <c r="N16" s="22"/>
      <c r="O16" s="122">
        <v>1.0000000000000009E-10</v>
      </c>
      <c r="P16" s="11"/>
      <c r="Q16" s="11"/>
      <c r="R16" s="11"/>
      <c r="S16" s="11"/>
      <c r="T16" s="11"/>
      <c r="U16" s="11"/>
      <c r="V16" s="11"/>
      <c r="W16" s="11"/>
      <c r="X16" s="11"/>
      <c r="Y16" s="11"/>
      <c r="Z16" s="11"/>
      <c r="AA16" s="11"/>
      <c r="AB16" s="11"/>
      <c r="AC16" s="11"/>
    </row>
    <row r="17" spans="1:29">
      <c r="A17" s="149" t="s">
        <v>10</v>
      </c>
      <c r="B17" s="150"/>
      <c r="C17" s="150"/>
      <c r="D17" s="150"/>
      <c r="E17" s="150"/>
      <c r="F17" s="150"/>
      <c r="G17" s="151"/>
      <c r="H17" s="61">
        <f ca="1">H15*sheet1!D4</f>
        <v>12254.903438659614</v>
      </c>
      <c r="I17" s="23"/>
      <c r="J17" s="21"/>
      <c r="K17" s="21"/>
      <c r="L17" s="22"/>
      <c r="M17" s="22"/>
      <c r="N17" s="22"/>
      <c r="O17" s="122">
        <v>1.0000000000000011E-11</v>
      </c>
      <c r="P17" s="11"/>
      <c r="Q17" s="11"/>
      <c r="R17" s="11"/>
      <c r="S17" s="11"/>
      <c r="T17" s="11"/>
      <c r="U17" s="11"/>
      <c r="V17" s="11"/>
      <c r="W17" s="11"/>
      <c r="X17" s="11"/>
      <c r="Y17" s="11"/>
      <c r="Z17" s="11"/>
      <c r="AA17" s="11"/>
      <c r="AB17" s="11"/>
      <c r="AC17" s="11"/>
    </row>
    <row r="18" spans="1:29">
      <c r="A18" s="149" t="s">
        <v>40</v>
      </c>
      <c r="B18" s="150"/>
      <c r="C18" s="150"/>
      <c r="D18" s="150"/>
      <c r="E18" s="150"/>
      <c r="F18" s="150"/>
      <c r="G18" s="151"/>
      <c r="H18" s="61">
        <f ca="1">H17-sheet1!G4</f>
        <v>-387745.09656134038</v>
      </c>
      <c r="I18" s="23"/>
      <c r="J18" s="21"/>
      <c r="K18" s="21"/>
      <c r="L18" s="22"/>
      <c r="M18" s="22"/>
      <c r="N18" s="22"/>
      <c r="O18" s="122">
        <v>1.0000000000000012E-12</v>
      </c>
      <c r="P18" s="11"/>
      <c r="Q18" s="11"/>
      <c r="R18" s="11"/>
      <c r="S18" s="11"/>
      <c r="T18" s="11"/>
      <c r="U18" s="11"/>
      <c r="V18" s="11"/>
      <c r="W18" s="11"/>
      <c r="X18" s="11"/>
      <c r="Y18" s="11"/>
      <c r="Z18" s="11"/>
      <c r="AA18" s="11"/>
      <c r="AB18" s="11"/>
      <c r="AC18" s="11"/>
    </row>
    <row r="19" spans="1:29">
      <c r="A19" s="149" t="s">
        <v>33</v>
      </c>
      <c r="B19" s="150"/>
      <c r="C19" s="150"/>
      <c r="D19" s="150"/>
      <c r="E19" s="150"/>
      <c r="F19" s="150"/>
      <c r="G19" s="151"/>
      <c r="H19" s="38">
        <f ca="1">IF($H$8=0,0,IF(ABS((I12-H12)/H12)&lt;I6,H19,H8))</f>
        <v>102</v>
      </c>
      <c r="I19" s="21"/>
      <c r="J19" s="21"/>
      <c r="K19" s="21"/>
      <c r="L19" s="22"/>
      <c r="M19" s="22"/>
      <c r="N19" s="22"/>
      <c r="O19" s="122">
        <v>1E-13</v>
      </c>
      <c r="P19" s="11"/>
      <c r="Q19" s="11"/>
      <c r="R19" s="11"/>
      <c r="S19" s="11"/>
      <c r="T19" s="11"/>
      <c r="U19" s="11"/>
      <c r="V19" s="11"/>
      <c r="W19" s="11"/>
      <c r="X19" s="11"/>
      <c r="Y19" s="11"/>
      <c r="Z19" s="11"/>
      <c r="AA19" s="11"/>
      <c r="AB19" s="11"/>
      <c r="AC19" s="11"/>
    </row>
    <row r="20" spans="1:29" ht="15" thickBot="1">
      <c r="A20" s="155" t="s">
        <v>34</v>
      </c>
      <c r="B20" s="156"/>
      <c r="C20" s="156"/>
      <c r="D20" s="156"/>
      <c r="E20" s="156"/>
      <c r="F20" s="156"/>
      <c r="G20" s="157"/>
      <c r="H20" s="42">
        <f ca="1">IF(ABS((I12-H12)/H12)&lt;I6,H20,I12-H12)</f>
        <v>2.9802322387695313E-5</v>
      </c>
      <c r="I20" s="24"/>
      <c r="J20" s="24"/>
      <c r="K20" s="24"/>
      <c r="L20" s="24"/>
      <c r="M20" s="24"/>
      <c r="N20" s="24"/>
      <c r="O20" s="123">
        <v>1E-14</v>
      </c>
      <c r="P20" s="11"/>
      <c r="Q20" s="11"/>
      <c r="R20" s="11"/>
      <c r="S20" s="11"/>
      <c r="T20" s="11"/>
      <c r="U20" s="11"/>
      <c r="V20" s="11"/>
      <c r="W20" s="11"/>
      <c r="X20" s="11"/>
      <c r="Y20" s="11"/>
      <c r="Z20" s="11"/>
      <c r="AA20" s="11"/>
      <c r="AB20" s="11"/>
      <c r="AC20" s="11"/>
    </row>
    <row r="21" spans="1:29" ht="13.5" thickBot="1">
      <c r="A21" s="43" t="s">
        <v>42</v>
      </c>
      <c r="O21" s="120">
        <v>1.0000000000000001E-15</v>
      </c>
      <c r="P21" s="11"/>
      <c r="Q21" s="11"/>
      <c r="R21" s="11"/>
      <c r="S21" s="11"/>
      <c r="T21" s="11"/>
      <c r="U21" s="11"/>
      <c r="V21" s="11"/>
      <c r="W21" s="11"/>
      <c r="X21" s="11"/>
      <c r="Y21" s="11"/>
      <c r="Z21" s="11"/>
      <c r="AA21" s="11"/>
      <c r="AB21" s="11"/>
      <c r="AC21" s="11"/>
    </row>
    <row r="22" spans="1:29">
      <c r="H22"/>
      <c r="I22" s="18">
        <v>218538053.754706</v>
      </c>
      <c r="P22" s="11"/>
      <c r="Q22" s="11"/>
      <c r="R22" s="11"/>
      <c r="S22" s="11"/>
      <c r="T22" s="11"/>
      <c r="U22" s="11"/>
      <c r="V22" s="11"/>
      <c r="W22" s="11"/>
      <c r="X22" s="11"/>
      <c r="Y22" s="11"/>
      <c r="Z22" s="11"/>
      <c r="AA22" s="11"/>
      <c r="AB22" s="11"/>
      <c r="AC22" s="11"/>
    </row>
    <row r="23" spans="1:29">
      <c r="P23" s="11"/>
      <c r="Q23" s="11"/>
      <c r="R23" s="11"/>
      <c r="S23" s="11"/>
      <c r="T23" s="11"/>
      <c r="U23" s="11"/>
      <c r="V23" s="11"/>
      <c r="W23" s="11"/>
      <c r="X23" s="11"/>
    </row>
    <row r="24" spans="1:29">
      <c r="P24" s="11"/>
      <c r="Q24" s="11"/>
      <c r="R24" s="11"/>
      <c r="S24" s="11"/>
      <c r="T24" s="11"/>
      <c r="U24" s="11"/>
      <c r="V24" s="11"/>
      <c r="W24" s="11"/>
      <c r="X24" s="11"/>
    </row>
    <row r="25" spans="1:29">
      <c r="B25" s="95">
        <f ca="1">H14</f>
        <v>218538053.75470462</v>
      </c>
      <c r="C25" s="96">
        <f ca="1">H15</f>
        <v>30.637258596649033</v>
      </c>
      <c r="D25" s="96">
        <f ca="1">H16</f>
        <v>5.6276902578120805E+39</v>
      </c>
      <c r="E25" s="96">
        <f ca="1">H17</f>
        <v>12254.903438659614</v>
      </c>
      <c r="F25" s="96">
        <f ca="1">H18</f>
        <v>-387745.09656134038</v>
      </c>
      <c r="G25" s="18">
        <f ca="1">H19</f>
        <v>102</v>
      </c>
      <c r="P25" s="11"/>
      <c r="Q25" s="11"/>
      <c r="R25" s="11"/>
      <c r="S25" s="11"/>
      <c r="T25" s="11"/>
      <c r="U25" s="11"/>
      <c r="V25" s="11"/>
      <c r="W25" s="11"/>
      <c r="X25" s="11"/>
    </row>
    <row r="26" spans="1:29">
      <c r="P26" s="11"/>
      <c r="Q26" s="11"/>
      <c r="R26" s="11"/>
      <c r="S26" s="11"/>
      <c r="T26" s="11"/>
      <c r="U26" s="11"/>
      <c r="V26" s="11"/>
      <c r="W26" s="11"/>
      <c r="X26" s="11"/>
    </row>
    <row r="27" spans="1:29">
      <c r="H27" s="95"/>
      <c r="I27" s="96"/>
      <c r="J27" s="95"/>
      <c r="K27" s="96"/>
      <c r="L27" s="95"/>
      <c r="M27" s="96"/>
      <c r="N27" s="95"/>
      <c r="P27" s="11"/>
      <c r="Q27" s="11"/>
      <c r="R27" s="11"/>
      <c r="S27" s="11"/>
      <c r="T27" s="11"/>
      <c r="U27" s="11"/>
      <c r="V27" s="11"/>
      <c r="W27" s="11"/>
      <c r="X27" s="11"/>
    </row>
    <row r="28" spans="1:29">
      <c r="P28" s="11"/>
      <c r="Q28" s="11"/>
      <c r="R28" s="11"/>
      <c r="S28" s="11"/>
      <c r="T28" s="11"/>
      <c r="U28" s="11"/>
      <c r="V28" s="11"/>
      <c r="W28" s="11"/>
      <c r="X28" s="11"/>
    </row>
    <row r="29" spans="1:29">
      <c r="P29" s="11"/>
      <c r="Q29" s="11"/>
      <c r="R29" s="11"/>
      <c r="S29" s="11"/>
      <c r="T29" s="11"/>
      <c r="U29" s="11"/>
      <c r="V29" s="11"/>
      <c r="W29" s="11"/>
      <c r="X29" s="11"/>
    </row>
    <row r="30" spans="1:29">
      <c r="P30" s="11"/>
      <c r="Q30" s="11"/>
      <c r="R30" s="11"/>
      <c r="S30" s="11"/>
      <c r="T30" s="11"/>
      <c r="U30" s="11"/>
      <c r="V30" s="11"/>
      <c r="W30" s="11"/>
      <c r="X30" s="11"/>
    </row>
    <row r="31" spans="1:29">
      <c r="P31" s="11"/>
      <c r="Q31" s="11"/>
      <c r="R31" s="11"/>
      <c r="S31" s="11"/>
      <c r="T31" s="11"/>
      <c r="U31" s="11"/>
      <c r="V31" s="11"/>
      <c r="W31" s="11"/>
      <c r="X31" s="11"/>
    </row>
    <row r="32" spans="1:29">
      <c r="P32" s="11"/>
      <c r="Q32" s="11"/>
      <c r="R32" s="11"/>
      <c r="S32" s="11"/>
      <c r="T32" s="11"/>
      <c r="U32" s="11"/>
      <c r="V32" s="11"/>
      <c r="W32" s="11"/>
      <c r="X32" s="11"/>
    </row>
    <row r="33" spans="1:24">
      <c r="P33" s="11"/>
      <c r="Q33" s="11"/>
      <c r="R33" s="11"/>
      <c r="S33" s="11"/>
      <c r="T33" s="11"/>
      <c r="U33" s="11"/>
      <c r="V33" s="11"/>
      <c r="W33" s="11"/>
      <c r="X33" s="11"/>
    </row>
    <row r="34" spans="1:24">
      <c r="P34" s="11"/>
      <c r="Q34" s="11"/>
      <c r="R34" s="11"/>
      <c r="S34" s="11"/>
      <c r="T34" s="11"/>
      <c r="U34" s="11"/>
      <c r="V34" s="11"/>
      <c r="W34" s="11"/>
      <c r="X34" s="11"/>
    </row>
    <row r="35" spans="1:24">
      <c r="P35" s="11"/>
      <c r="Q35" s="11"/>
      <c r="R35" s="11"/>
      <c r="S35" s="11"/>
      <c r="T35" s="11"/>
      <c r="U35" s="11"/>
      <c r="V35" s="11"/>
      <c r="W35" s="11"/>
      <c r="X35" s="11"/>
    </row>
    <row r="36" spans="1:24">
      <c r="P36" s="11"/>
      <c r="Q36" s="11"/>
      <c r="R36" s="11"/>
      <c r="S36" s="11"/>
      <c r="T36" s="11"/>
      <c r="U36" s="11"/>
      <c r="V36" s="11"/>
      <c r="W36" s="11"/>
      <c r="X36" s="11"/>
    </row>
    <row r="37" spans="1:24">
      <c r="P37" s="11"/>
      <c r="Q37" s="11"/>
      <c r="R37" s="11"/>
      <c r="S37" s="11"/>
      <c r="T37" s="11"/>
      <c r="U37" s="11"/>
      <c r="V37" s="11"/>
      <c r="W37" s="11"/>
      <c r="X37" s="11"/>
    </row>
    <row r="38" spans="1:24">
      <c r="A38" s="11"/>
      <c r="B38" s="11"/>
      <c r="C38" s="11"/>
      <c r="D38" s="11"/>
      <c r="E38" s="11"/>
      <c r="F38" s="11"/>
      <c r="G38" s="11"/>
      <c r="H38" s="11"/>
      <c r="I38" s="11"/>
      <c r="J38" s="11"/>
      <c r="K38" s="11"/>
      <c r="L38" s="11"/>
      <c r="M38" s="11"/>
      <c r="N38" s="11"/>
      <c r="O38" s="11"/>
      <c r="P38" s="11"/>
      <c r="Q38" s="11"/>
      <c r="R38" s="11"/>
      <c r="S38" s="11"/>
      <c r="T38" s="11"/>
      <c r="U38" s="11"/>
      <c r="V38" s="11"/>
      <c r="W38" s="11"/>
      <c r="X38" s="11"/>
    </row>
    <row r="39" spans="1:24">
      <c r="A39" s="11"/>
      <c r="B39" s="11"/>
      <c r="C39" s="11"/>
      <c r="D39" s="11"/>
      <c r="E39" s="11"/>
      <c r="F39" s="11"/>
      <c r="G39" s="11"/>
      <c r="H39" s="11"/>
      <c r="I39" s="11"/>
      <c r="J39" s="11"/>
      <c r="K39" s="11"/>
      <c r="L39" s="11"/>
      <c r="M39" s="11"/>
      <c r="N39" s="11"/>
      <c r="O39" s="11"/>
      <c r="P39" s="11"/>
      <c r="Q39" s="11"/>
      <c r="R39" s="11"/>
      <c r="S39" s="11"/>
      <c r="T39" s="11"/>
      <c r="U39" s="11"/>
      <c r="V39" s="11"/>
      <c r="W39" s="11"/>
      <c r="X39" s="11"/>
    </row>
    <row r="40" spans="1:24">
      <c r="A40" s="11"/>
      <c r="B40" s="11"/>
      <c r="C40" s="11"/>
      <c r="D40" s="11"/>
      <c r="E40" s="11"/>
      <c r="F40" s="11"/>
      <c r="G40" s="11"/>
      <c r="H40" s="11"/>
      <c r="I40" s="11"/>
      <c r="J40" s="11"/>
      <c r="K40" s="11"/>
      <c r="L40" s="11"/>
      <c r="M40" s="11"/>
      <c r="N40" s="11"/>
      <c r="O40" s="11"/>
      <c r="P40" s="11"/>
      <c r="Q40" s="11"/>
      <c r="R40" s="11"/>
      <c r="S40" s="11"/>
      <c r="T40" s="11"/>
      <c r="U40" s="11"/>
      <c r="V40" s="11"/>
      <c r="W40" s="11"/>
      <c r="X40" s="11"/>
    </row>
    <row r="41" spans="1:24">
      <c r="A41" s="11"/>
      <c r="B41" s="11"/>
      <c r="C41" s="11"/>
      <c r="D41" s="11"/>
      <c r="E41" s="11"/>
      <c r="F41" s="11"/>
      <c r="G41" s="11"/>
      <c r="H41" s="11"/>
      <c r="I41" s="11"/>
      <c r="J41" s="11"/>
      <c r="K41" s="11"/>
      <c r="L41" s="11"/>
      <c r="M41" s="11"/>
      <c r="N41" s="11"/>
      <c r="O41" s="11"/>
      <c r="P41" s="11"/>
      <c r="Q41" s="11"/>
      <c r="R41" s="11"/>
      <c r="S41" s="11"/>
      <c r="T41" s="11"/>
      <c r="U41" s="11"/>
      <c r="V41" s="11"/>
      <c r="W41" s="11"/>
      <c r="X41" s="11"/>
    </row>
    <row r="42" spans="1:24">
      <c r="A42" s="11"/>
      <c r="B42" s="11"/>
      <c r="C42" s="11"/>
      <c r="D42" s="11"/>
      <c r="E42" s="11"/>
      <c r="F42" s="11"/>
      <c r="G42" s="11"/>
      <c r="H42" s="11"/>
      <c r="I42" s="11"/>
      <c r="J42" s="11"/>
      <c r="K42" s="11"/>
      <c r="L42" s="11"/>
      <c r="M42" s="11"/>
      <c r="N42" s="11"/>
      <c r="O42" s="11"/>
      <c r="P42" s="11"/>
      <c r="Q42" s="11"/>
      <c r="R42" s="11"/>
      <c r="S42" s="11"/>
      <c r="T42" s="11"/>
      <c r="U42" s="11"/>
      <c r="V42" s="11"/>
      <c r="W42" s="11"/>
      <c r="X42" s="11"/>
    </row>
    <row r="43" spans="1:24">
      <c r="A43" s="11"/>
      <c r="B43" s="11"/>
      <c r="C43" s="11"/>
      <c r="D43" s="11"/>
      <c r="E43" s="11"/>
      <c r="F43" s="11"/>
      <c r="G43" s="11"/>
      <c r="H43" s="11"/>
      <c r="I43" s="11"/>
      <c r="J43" s="11"/>
      <c r="K43" s="11"/>
      <c r="L43" s="11"/>
      <c r="M43" s="11"/>
      <c r="N43" s="11"/>
      <c r="O43" s="11"/>
      <c r="P43" s="11"/>
      <c r="Q43" s="11"/>
      <c r="R43" s="11"/>
      <c r="S43" s="11"/>
      <c r="T43" s="11"/>
      <c r="U43" s="11"/>
      <c r="V43" s="11"/>
      <c r="W43" s="11"/>
      <c r="X43" s="11"/>
    </row>
    <row r="44" spans="1:24">
      <c r="A44" s="11"/>
      <c r="B44" s="11"/>
      <c r="C44" s="11"/>
      <c r="D44" s="11"/>
      <c r="E44" s="11"/>
      <c r="F44" s="11"/>
      <c r="G44" s="11"/>
      <c r="H44" s="11"/>
      <c r="I44" s="11"/>
      <c r="J44" s="11"/>
      <c r="K44" s="11"/>
      <c r="L44" s="11"/>
      <c r="M44" s="11"/>
      <c r="N44" s="11"/>
      <c r="O44" s="11"/>
      <c r="P44" s="11"/>
      <c r="Q44" s="11"/>
      <c r="R44" s="11"/>
      <c r="S44" s="11"/>
      <c r="T44" s="11"/>
      <c r="U44" s="11"/>
      <c r="V44" s="11"/>
      <c r="W44" s="11"/>
      <c r="X44" s="11"/>
    </row>
    <row r="45" spans="1:24">
      <c r="A45" s="11"/>
      <c r="B45" s="11"/>
      <c r="C45" s="11"/>
      <c r="D45" s="11"/>
      <c r="E45" s="11"/>
      <c r="F45" s="11"/>
      <c r="G45" s="11"/>
      <c r="H45" s="11"/>
      <c r="I45" s="11"/>
      <c r="J45" s="11"/>
      <c r="K45" s="11"/>
      <c r="L45" s="11"/>
      <c r="M45" s="11"/>
      <c r="N45" s="11"/>
      <c r="O45" s="11"/>
      <c r="P45" s="11"/>
      <c r="Q45" s="11"/>
      <c r="R45" s="11"/>
      <c r="S45" s="11"/>
      <c r="T45" s="11"/>
      <c r="U45" s="11"/>
      <c r="V45" s="11"/>
      <c r="W45" s="11"/>
      <c r="X45" s="11"/>
    </row>
    <row r="46" spans="1:24">
      <c r="A46" s="11"/>
      <c r="B46" s="11"/>
      <c r="C46" s="11"/>
      <c r="D46" s="11"/>
      <c r="E46" s="11"/>
      <c r="F46" s="11"/>
      <c r="G46" s="11"/>
      <c r="H46" s="11"/>
      <c r="I46" s="11"/>
      <c r="J46" s="11"/>
      <c r="K46" s="11"/>
      <c r="L46" s="11"/>
      <c r="M46" s="11"/>
      <c r="N46" s="11"/>
      <c r="O46" s="11"/>
      <c r="P46" s="11"/>
      <c r="Q46" s="11"/>
      <c r="R46" s="11"/>
      <c r="S46" s="11"/>
      <c r="T46" s="11"/>
      <c r="U46" s="11"/>
      <c r="V46" s="11"/>
      <c r="W46" s="11"/>
      <c r="X46" s="11"/>
    </row>
    <row r="47" spans="1:24">
      <c r="A47" s="11"/>
      <c r="B47" s="11"/>
      <c r="C47" s="11"/>
      <c r="D47" s="11"/>
      <c r="E47" s="11"/>
      <c r="F47" s="11"/>
      <c r="G47" s="11"/>
      <c r="H47" s="11"/>
      <c r="I47" s="11"/>
      <c r="J47" s="11"/>
      <c r="K47" s="11"/>
      <c r="L47" s="11"/>
      <c r="M47" s="11"/>
      <c r="N47" s="11"/>
      <c r="O47" s="11"/>
      <c r="P47" s="11"/>
      <c r="Q47" s="11"/>
      <c r="R47" s="11"/>
      <c r="S47" s="11"/>
      <c r="T47" s="11"/>
      <c r="U47" s="11"/>
      <c r="V47" s="11"/>
      <c r="W47" s="11"/>
      <c r="X47" s="11"/>
    </row>
    <row r="48" spans="1:24">
      <c r="A48" s="11"/>
      <c r="B48" s="11"/>
      <c r="C48" s="11"/>
      <c r="D48" s="11"/>
      <c r="E48" s="11"/>
      <c r="F48" s="11"/>
      <c r="G48" s="11"/>
      <c r="H48" s="11"/>
      <c r="I48" s="11"/>
      <c r="J48" s="11"/>
      <c r="K48" s="11"/>
      <c r="L48" s="11"/>
      <c r="M48" s="11"/>
      <c r="N48" s="11"/>
      <c r="O48" s="11"/>
      <c r="P48" s="11"/>
      <c r="Q48" s="11"/>
      <c r="R48" s="11"/>
      <c r="S48" s="11"/>
      <c r="T48" s="11"/>
      <c r="U48" s="11"/>
      <c r="V48" s="11"/>
      <c r="W48" s="11"/>
      <c r="X48" s="11"/>
    </row>
    <row r="49" spans="1:24">
      <c r="A49" s="11"/>
      <c r="B49" s="11"/>
      <c r="C49" s="11"/>
      <c r="D49" s="11"/>
      <c r="E49" s="11"/>
      <c r="F49" s="11"/>
      <c r="G49" s="11"/>
      <c r="H49" s="11"/>
      <c r="I49" s="11"/>
      <c r="J49" s="11"/>
      <c r="K49" s="11"/>
      <c r="L49" s="11"/>
      <c r="M49" s="11"/>
      <c r="N49" s="11"/>
      <c r="O49" s="11"/>
      <c r="P49" s="11"/>
      <c r="Q49" s="11"/>
      <c r="R49" s="11"/>
      <c r="S49" s="11"/>
      <c r="T49" s="11"/>
      <c r="U49" s="11"/>
      <c r="V49" s="11"/>
      <c r="W49" s="11"/>
      <c r="X49" s="11"/>
    </row>
    <row r="50" spans="1:24">
      <c r="A50" s="11"/>
      <c r="B50" s="11"/>
      <c r="C50" s="11"/>
      <c r="D50" s="11"/>
      <c r="E50" s="11"/>
      <c r="F50" s="11"/>
      <c r="G50" s="11"/>
      <c r="H50" s="11"/>
      <c r="I50" s="11"/>
      <c r="J50" s="11"/>
      <c r="K50" s="11"/>
      <c r="L50" s="11"/>
      <c r="M50" s="11"/>
      <c r="N50" s="11"/>
      <c r="O50" s="11"/>
      <c r="P50" s="11"/>
      <c r="Q50" s="11"/>
      <c r="R50" s="11"/>
      <c r="S50" s="11"/>
      <c r="T50" s="11"/>
      <c r="U50" s="11"/>
      <c r="V50" s="11"/>
      <c r="W50" s="11"/>
      <c r="X50" s="11"/>
    </row>
    <row r="51" spans="1:24">
      <c r="A51" s="11"/>
      <c r="B51" s="11"/>
      <c r="C51" s="11"/>
      <c r="D51" s="11"/>
      <c r="E51" s="11"/>
      <c r="F51" s="11"/>
      <c r="G51" s="11"/>
      <c r="H51" s="11"/>
      <c r="I51" s="11"/>
      <c r="J51" s="11"/>
      <c r="K51" s="11"/>
      <c r="L51" s="11"/>
      <c r="M51" s="11"/>
      <c r="N51" s="11"/>
      <c r="O51" s="11"/>
      <c r="P51" s="11"/>
      <c r="Q51" s="11"/>
      <c r="R51" s="11"/>
      <c r="S51" s="11"/>
      <c r="T51" s="11"/>
      <c r="U51" s="11"/>
      <c r="V51" s="11"/>
      <c r="W51" s="11"/>
      <c r="X51" s="11"/>
    </row>
    <row r="52" spans="1:24">
      <c r="A52" s="11"/>
      <c r="B52" s="11"/>
      <c r="C52" s="11"/>
      <c r="D52" s="11"/>
      <c r="E52" s="11"/>
      <c r="F52" s="11"/>
      <c r="G52" s="11"/>
      <c r="H52" s="11"/>
      <c r="I52" s="11"/>
      <c r="J52" s="11"/>
      <c r="K52" s="11"/>
      <c r="L52" s="11"/>
      <c r="M52" s="11"/>
      <c r="N52" s="11"/>
      <c r="O52" s="11"/>
      <c r="P52" s="11"/>
      <c r="Q52" s="11"/>
      <c r="R52" s="11"/>
      <c r="S52" s="11"/>
      <c r="T52" s="11"/>
      <c r="U52" s="11"/>
      <c r="V52" s="11"/>
      <c r="W52" s="11"/>
      <c r="X52" s="11"/>
    </row>
    <row r="53" spans="1:24">
      <c r="A53" s="11"/>
      <c r="B53" s="11"/>
      <c r="C53" s="11"/>
      <c r="D53" s="11"/>
      <c r="E53" s="11"/>
      <c r="F53" s="11"/>
      <c r="G53" s="11"/>
      <c r="H53" s="11"/>
      <c r="I53" s="11"/>
      <c r="J53" s="11"/>
      <c r="K53" s="11"/>
      <c r="L53" s="11"/>
      <c r="M53" s="11"/>
      <c r="N53" s="11"/>
      <c r="O53" s="11"/>
      <c r="P53" s="11"/>
      <c r="Q53" s="11"/>
      <c r="R53" s="11"/>
      <c r="S53" s="11"/>
      <c r="T53" s="11"/>
      <c r="U53" s="11"/>
      <c r="V53" s="11"/>
      <c r="W53" s="11"/>
      <c r="X53" s="11"/>
    </row>
    <row r="54" spans="1:24">
      <c r="A54" s="11"/>
      <c r="B54" s="11"/>
      <c r="C54" s="11"/>
      <c r="D54" s="11"/>
      <c r="E54" s="11"/>
      <c r="F54" s="11"/>
      <c r="G54" s="11"/>
      <c r="H54" s="11"/>
      <c r="I54" s="11"/>
      <c r="J54" s="11"/>
      <c r="K54" s="11"/>
      <c r="L54" s="11"/>
      <c r="M54" s="11"/>
      <c r="N54" s="11"/>
      <c r="O54" s="11"/>
      <c r="P54" s="11"/>
      <c r="Q54" s="11"/>
      <c r="R54" s="11"/>
      <c r="S54" s="11"/>
      <c r="T54" s="11"/>
      <c r="U54" s="11"/>
      <c r="V54" s="11"/>
      <c r="W54" s="11"/>
      <c r="X54" s="11"/>
    </row>
    <row r="55" spans="1:24">
      <c r="A55" s="11"/>
      <c r="B55" s="11"/>
      <c r="C55" s="11"/>
      <c r="D55" s="11"/>
      <c r="E55" s="11"/>
      <c r="F55" s="11"/>
      <c r="G55" s="11"/>
      <c r="H55" s="11"/>
      <c r="I55" s="11"/>
      <c r="J55" s="11"/>
      <c r="K55" s="11"/>
      <c r="L55" s="11"/>
      <c r="M55" s="11"/>
      <c r="N55" s="11"/>
      <c r="O55" s="11"/>
      <c r="P55" s="11"/>
      <c r="Q55" s="11"/>
      <c r="R55" s="11"/>
      <c r="S55" s="11"/>
      <c r="T55" s="11"/>
      <c r="U55" s="11"/>
      <c r="V55" s="11"/>
      <c r="W55" s="11"/>
      <c r="X55" s="11"/>
    </row>
    <row r="56" spans="1:24">
      <c r="A56" s="11"/>
      <c r="B56" s="11"/>
      <c r="C56" s="11"/>
      <c r="D56" s="11"/>
      <c r="E56" s="11"/>
      <c r="F56" s="11"/>
      <c r="G56" s="11"/>
      <c r="H56" s="11"/>
      <c r="I56" s="11"/>
      <c r="J56" s="11"/>
      <c r="K56" s="11"/>
      <c r="L56" s="11"/>
      <c r="M56" s="11"/>
      <c r="N56" s="11"/>
      <c r="O56" s="11"/>
      <c r="P56" s="11"/>
      <c r="Q56" s="11"/>
      <c r="R56" s="11"/>
      <c r="S56" s="11"/>
      <c r="T56" s="11"/>
      <c r="U56" s="11"/>
      <c r="V56" s="11"/>
      <c r="W56" s="11"/>
      <c r="X56" s="11"/>
    </row>
    <row r="57" spans="1:24">
      <c r="A57" s="11"/>
      <c r="B57" s="11"/>
      <c r="C57" s="11"/>
      <c r="D57" s="11"/>
      <c r="E57" s="11"/>
      <c r="F57" s="11"/>
      <c r="G57" s="11"/>
      <c r="H57" s="11"/>
      <c r="I57" s="11"/>
      <c r="J57" s="11"/>
      <c r="K57" s="11"/>
      <c r="L57" s="11"/>
      <c r="M57" s="11"/>
      <c r="N57" s="11"/>
      <c r="O57" s="11"/>
      <c r="P57" s="11"/>
      <c r="Q57" s="11"/>
      <c r="R57" s="11"/>
      <c r="S57" s="11"/>
      <c r="T57" s="11"/>
      <c r="U57" s="11"/>
      <c r="V57" s="11"/>
      <c r="W57" s="11"/>
      <c r="X57" s="11"/>
    </row>
    <row r="58" spans="1:24">
      <c r="A58" s="11"/>
      <c r="B58" s="11"/>
      <c r="C58" s="11"/>
      <c r="D58" s="11"/>
      <c r="E58" s="11"/>
      <c r="F58" s="11"/>
      <c r="G58" s="11"/>
      <c r="H58" s="11"/>
      <c r="I58" s="11"/>
      <c r="J58" s="11"/>
      <c r="K58" s="11"/>
      <c r="L58" s="11"/>
      <c r="M58" s="11"/>
      <c r="N58" s="11"/>
      <c r="O58" s="11"/>
      <c r="P58" s="11"/>
      <c r="Q58" s="11"/>
      <c r="R58" s="11"/>
      <c r="S58" s="11"/>
      <c r="T58" s="11"/>
      <c r="U58" s="11"/>
      <c r="V58" s="11"/>
      <c r="W58" s="11"/>
      <c r="X58" s="11"/>
    </row>
    <row r="59" spans="1:24">
      <c r="A59" s="11"/>
      <c r="B59" s="11"/>
      <c r="C59" s="11"/>
      <c r="D59" s="11"/>
      <c r="E59" s="11"/>
      <c r="F59" s="11"/>
      <c r="G59" s="11"/>
      <c r="H59" s="11"/>
      <c r="I59" s="11"/>
      <c r="J59" s="11"/>
      <c r="K59" s="11"/>
      <c r="L59" s="11"/>
      <c r="M59" s="11"/>
      <c r="N59" s="11"/>
      <c r="O59" s="11"/>
      <c r="P59" s="11"/>
      <c r="Q59" s="11"/>
      <c r="R59" s="11"/>
      <c r="S59" s="11"/>
      <c r="T59" s="11"/>
      <c r="U59" s="11"/>
      <c r="V59" s="11"/>
      <c r="W59" s="11"/>
      <c r="X59" s="11"/>
    </row>
    <row r="60" spans="1:24">
      <c r="A60" s="11"/>
      <c r="B60" s="11"/>
      <c r="C60" s="11"/>
      <c r="D60" s="11"/>
      <c r="E60" s="11"/>
      <c r="F60" s="11"/>
      <c r="G60" s="11"/>
      <c r="H60" s="11"/>
      <c r="I60" s="11"/>
      <c r="J60" s="11"/>
      <c r="K60" s="11"/>
      <c r="L60" s="11"/>
      <c r="M60" s="11"/>
      <c r="N60" s="11"/>
      <c r="O60" s="11"/>
      <c r="P60" s="11"/>
      <c r="Q60" s="11"/>
      <c r="R60" s="11"/>
      <c r="S60" s="11"/>
      <c r="T60" s="11"/>
      <c r="U60" s="11"/>
      <c r="V60" s="11"/>
      <c r="W60" s="11"/>
      <c r="X60" s="11"/>
    </row>
    <row r="61" spans="1:24">
      <c r="A61" s="11"/>
      <c r="B61" s="11"/>
      <c r="C61" s="11"/>
      <c r="D61" s="11"/>
      <c r="E61" s="11"/>
      <c r="F61" s="11"/>
      <c r="G61" s="11"/>
      <c r="H61" s="11"/>
      <c r="I61" s="11"/>
      <c r="J61" s="11"/>
      <c r="K61" s="11"/>
      <c r="L61" s="11"/>
      <c r="M61" s="11"/>
      <c r="N61" s="11"/>
      <c r="O61" s="11"/>
      <c r="P61" s="11"/>
      <c r="Q61" s="11"/>
      <c r="R61" s="11"/>
      <c r="S61" s="11"/>
      <c r="T61" s="11"/>
      <c r="U61" s="11"/>
      <c r="V61" s="11"/>
      <c r="W61" s="11"/>
      <c r="X61" s="11"/>
    </row>
    <row r="62" spans="1:24">
      <c r="A62" s="11"/>
      <c r="B62" s="11"/>
      <c r="C62" s="11"/>
      <c r="D62" s="11"/>
      <c r="E62" s="11"/>
      <c r="F62" s="11"/>
      <c r="G62" s="11"/>
      <c r="H62" s="11"/>
      <c r="I62" s="11"/>
      <c r="J62" s="11"/>
      <c r="K62" s="11"/>
      <c r="L62" s="11"/>
      <c r="M62" s="11"/>
      <c r="N62" s="11"/>
      <c r="O62" s="11"/>
      <c r="P62" s="11"/>
      <c r="Q62" s="11"/>
      <c r="R62" s="11"/>
      <c r="S62" s="11"/>
      <c r="T62" s="11"/>
      <c r="U62" s="11"/>
      <c r="V62" s="11"/>
      <c r="W62" s="11"/>
      <c r="X62" s="11"/>
    </row>
    <row r="63" spans="1:24">
      <c r="A63" s="11"/>
      <c r="B63" s="11"/>
      <c r="C63" s="11"/>
      <c r="D63" s="11"/>
      <c r="E63" s="11"/>
      <c r="F63" s="11"/>
      <c r="G63" s="11"/>
      <c r="H63" s="11"/>
      <c r="I63" s="11"/>
      <c r="J63" s="11"/>
      <c r="K63" s="11"/>
      <c r="L63" s="11"/>
      <c r="M63" s="11"/>
      <c r="N63" s="11"/>
      <c r="O63" s="11"/>
      <c r="P63" s="11"/>
      <c r="Q63" s="11"/>
      <c r="R63" s="11"/>
      <c r="S63" s="11"/>
      <c r="T63" s="11"/>
      <c r="U63" s="11"/>
      <c r="V63" s="11"/>
      <c r="W63" s="11"/>
      <c r="X63" s="11"/>
    </row>
    <row r="64" spans="1:24">
      <c r="A64" s="11"/>
      <c r="B64" s="11"/>
      <c r="C64" s="11"/>
      <c r="D64" s="11"/>
      <c r="E64" s="11"/>
      <c r="F64" s="11"/>
      <c r="G64" s="11"/>
      <c r="H64" s="11"/>
      <c r="I64" s="11"/>
      <c r="J64" s="11"/>
      <c r="K64" s="11"/>
      <c r="L64" s="11"/>
      <c r="M64" s="11"/>
      <c r="N64" s="11"/>
      <c r="O64" s="11"/>
      <c r="P64" s="11"/>
      <c r="Q64" s="11"/>
      <c r="R64" s="11"/>
      <c r="S64" s="11"/>
      <c r="T64" s="11"/>
      <c r="U64" s="11"/>
      <c r="V64" s="11"/>
      <c r="W64" s="11"/>
      <c r="X64" s="11"/>
    </row>
    <row r="65" spans="1:24">
      <c r="A65" s="11"/>
      <c r="B65" s="11"/>
      <c r="C65" s="11"/>
      <c r="D65" s="11"/>
      <c r="E65" s="11"/>
      <c r="F65" s="11"/>
      <c r="G65" s="11"/>
      <c r="H65" s="11"/>
      <c r="I65" s="11"/>
      <c r="J65" s="11"/>
      <c r="K65" s="11"/>
      <c r="L65" s="11"/>
      <c r="M65" s="11"/>
      <c r="N65" s="11"/>
      <c r="O65" s="11"/>
      <c r="P65" s="11"/>
      <c r="Q65" s="11"/>
      <c r="R65" s="11"/>
      <c r="S65" s="11"/>
      <c r="T65" s="11"/>
      <c r="U65" s="11"/>
      <c r="V65" s="11"/>
      <c r="W65" s="11"/>
      <c r="X65" s="11"/>
    </row>
    <row r="66" spans="1:24">
      <c r="A66" s="11"/>
      <c r="B66" s="11"/>
      <c r="C66" s="11"/>
      <c r="D66" s="11"/>
      <c r="E66" s="11"/>
      <c r="F66" s="11"/>
      <c r="G66" s="11"/>
      <c r="H66" s="11"/>
      <c r="I66" s="11"/>
      <c r="J66" s="11"/>
      <c r="K66" s="11"/>
      <c r="L66" s="11"/>
      <c r="M66" s="11"/>
      <c r="N66" s="11"/>
      <c r="O66" s="11"/>
      <c r="P66" s="11"/>
      <c r="Q66" s="11"/>
      <c r="R66" s="11"/>
      <c r="S66" s="11"/>
      <c r="T66" s="11"/>
      <c r="U66" s="11"/>
      <c r="V66" s="11"/>
      <c r="W66" s="11"/>
      <c r="X66" s="11"/>
    </row>
    <row r="67" spans="1:24">
      <c r="A67" s="11"/>
      <c r="B67" s="11"/>
      <c r="C67" s="11"/>
      <c r="D67" s="11"/>
      <c r="E67" s="11"/>
      <c r="F67" s="11"/>
      <c r="G67" s="11"/>
      <c r="H67" s="11"/>
      <c r="I67" s="11"/>
      <c r="J67" s="11"/>
      <c r="K67" s="11"/>
      <c r="L67" s="11"/>
      <c r="M67" s="11"/>
      <c r="N67" s="11"/>
      <c r="O67" s="11"/>
      <c r="P67" s="11"/>
      <c r="Q67" s="11"/>
      <c r="R67" s="11"/>
      <c r="S67" s="11"/>
      <c r="T67" s="11"/>
      <c r="U67" s="11"/>
      <c r="V67" s="11"/>
      <c r="W67" s="11"/>
      <c r="X67" s="11"/>
    </row>
    <row r="68" spans="1:24">
      <c r="A68" s="11"/>
      <c r="B68" s="11"/>
      <c r="C68" s="11"/>
      <c r="D68" s="11"/>
      <c r="E68" s="11"/>
      <c r="F68" s="11"/>
      <c r="G68" s="11"/>
      <c r="H68" s="11"/>
      <c r="I68" s="11"/>
      <c r="J68" s="11"/>
      <c r="K68" s="11"/>
      <c r="L68" s="11"/>
      <c r="M68" s="11"/>
      <c r="N68" s="11"/>
      <c r="O68" s="11"/>
      <c r="P68" s="11"/>
      <c r="Q68" s="11"/>
      <c r="R68" s="11"/>
      <c r="S68" s="11"/>
      <c r="T68" s="11"/>
      <c r="U68" s="11"/>
      <c r="V68" s="11"/>
      <c r="W68" s="11"/>
      <c r="X68" s="11"/>
    </row>
    <row r="69" spans="1:24">
      <c r="A69" s="11"/>
      <c r="B69" s="11"/>
      <c r="C69" s="11"/>
      <c r="D69" s="11"/>
      <c r="E69" s="11"/>
      <c r="F69" s="11"/>
      <c r="G69" s="11"/>
      <c r="H69" s="11"/>
      <c r="I69" s="11"/>
      <c r="J69" s="11"/>
      <c r="K69" s="11"/>
      <c r="L69" s="11"/>
      <c r="M69" s="11"/>
      <c r="N69" s="11"/>
      <c r="O69" s="11"/>
      <c r="P69" s="11"/>
      <c r="Q69" s="11"/>
      <c r="R69" s="11"/>
      <c r="S69" s="11"/>
      <c r="T69" s="11"/>
      <c r="U69" s="11"/>
      <c r="V69" s="11"/>
      <c r="W69" s="11"/>
      <c r="X69" s="11"/>
    </row>
    <row r="70" spans="1:24">
      <c r="A70" s="11"/>
      <c r="B70" s="11"/>
      <c r="C70" s="11"/>
      <c r="D70" s="11"/>
      <c r="E70" s="11"/>
      <c r="F70" s="11"/>
      <c r="G70" s="11"/>
      <c r="H70" s="11"/>
      <c r="I70" s="11"/>
      <c r="J70" s="11"/>
      <c r="K70" s="11"/>
      <c r="L70" s="11"/>
      <c r="M70" s="11"/>
      <c r="N70" s="11"/>
      <c r="O70" s="11"/>
      <c r="P70" s="11"/>
      <c r="Q70" s="11"/>
      <c r="R70" s="11"/>
      <c r="S70" s="11"/>
      <c r="T70" s="11"/>
      <c r="U70" s="11"/>
      <c r="V70" s="11"/>
      <c r="W70" s="11"/>
      <c r="X70" s="11"/>
    </row>
    <row r="71" spans="1:24">
      <c r="A71" s="11"/>
      <c r="B71" s="11"/>
      <c r="C71" s="11"/>
      <c r="D71" s="11"/>
      <c r="E71" s="11"/>
      <c r="F71" s="11"/>
      <c r="G71" s="11"/>
      <c r="H71" s="11"/>
      <c r="I71" s="11"/>
      <c r="J71" s="11"/>
      <c r="K71" s="11"/>
      <c r="L71" s="11"/>
      <c r="M71" s="11"/>
      <c r="N71" s="11"/>
      <c r="O71" s="11"/>
      <c r="P71" s="11"/>
      <c r="Q71" s="11"/>
      <c r="R71" s="11"/>
      <c r="S71" s="11"/>
      <c r="T71" s="11"/>
      <c r="U71" s="11"/>
      <c r="V71" s="11"/>
      <c r="W71" s="11"/>
      <c r="X71" s="11"/>
    </row>
    <row r="72" spans="1:24">
      <c r="A72" s="11"/>
      <c r="B72" s="11"/>
      <c r="C72" s="11"/>
      <c r="D72" s="11"/>
      <c r="E72" s="11"/>
      <c r="F72" s="11"/>
      <c r="G72" s="11"/>
      <c r="H72" s="11"/>
      <c r="I72" s="11"/>
      <c r="J72" s="11"/>
      <c r="K72" s="11"/>
      <c r="L72" s="11"/>
      <c r="M72" s="11"/>
      <c r="N72" s="11"/>
      <c r="O72" s="11"/>
      <c r="P72" s="11"/>
      <c r="Q72" s="11"/>
      <c r="R72" s="11"/>
      <c r="S72" s="11"/>
      <c r="T72" s="11"/>
      <c r="U72" s="11"/>
      <c r="V72" s="11"/>
      <c r="W72" s="11"/>
      <c r="X72" s="11"/>
    </row>
    <row r="73" spans="1:24">
      <c r="A73" s="11"/>
      <c r="B73" s="11"/>
      <c r="C73" s="11"/>
      <c r="D73" s="11"/>
      <c r="E73" s="11"/>
      <c r="F73" s="11"/>
      <c r="G73" s="11"/>
      <c r="H73" s="11"/>
      <c r="I73" s="11"/>
      <c r="J73" s="11"/>
      <c r="K73" s="11"/>
      <c r="L73" s="11"/>
      <c r="M73" s="11"/>
      <c r="N73" s="11"/>
      <c r="O73" s="11"/>
      <c r="P73" s="11"/>
      <c r="Q73" s="11"/>
      <c r="R73" s="11"/>
      <c r="S73" s="11"/>
      <c r="T73" s="11"/>
      <c r="U73" s="11"/>
      <c r="V73" s="11"/>
      <c r="W73" s="11"/>
      <c r="X73" s="11"/>
    </row>
    <row r="74" spans="1:24">
      <c r="A74" s="11"/>
      <c r="B74" s="11"/>
      <c r="C74" s="11"/>
      <c r="D74" s="11"/>
      <c r="E74" s="11"/>
      <c r="F74" s="11"/>
      <c r="G74" s="11"/>
      <c r="H74" s="11"/>
      <c r="I74" s="11"/>
      <c r="J74" s="11"/>
      <c r="K74" s="11"/>
      <c r="L74" s="11"/>
      <c r="M74" s="11"/>
      <c r="N74" s="11"/>
      <c r="O74" s="11"/>
      <c r="P74" s="11"/>
      <c r="Q74" s="11"/>
      <c r="R74" s="11"/>
      <c r="S74" s="11"/>
      <c r="T74" s="11"/>
      <c r="U74" s="11"/>
      <c r="V74" s="11"/>
      <c r="W74" s="11"/>
      <c r="X74" s="11"/>
    </row>
    <row r="75" spans="1:24">
      <c r="A75" s="11"/>
      <c r="B75" s="11"/>
      <c r="C75" s="11"/>
      <c r="D75" s="11"/>
      <c r="E75" s="11"/>
      <c r="F75" s="11"/>
      <c r="G75" s="11"/>
      <c r="H75" s="11"/>
      <c r="I75" s="11"/>
      <c r="J75" s="11"/>
      <c r="K75" s="11"/>
      <c r="L75" s="11"/>
      <c r="M75" s="11"/>
      <c r="N75" s="11"/>
      <c r="O75" s="11"/>
      <c r="P75" s="11"/>
      <c r="Q75" s="11"/>
      <c r="R75" s="11"/>
      <c r="S75" s="11"/>
      <c r="T75" s="11"/>
      <c r="U75" s="11"/>
      <c r="V75" s="11"/>
      <c r="W75" s="11"/>
      <c r="X75" s="11"/>
    </row>
    <row r="76" spans="1:24">
      <c r="A76" s="11"/>
      <c r="B76" s="11"/>
      <c r="C76" s="11"/>
      <c r="D76" s="11"/>
      <c r="E76" s="11"/>
      <c r="F76" s="11"/>
      <c r="G76" s="11"/>
      <c r="H76" s="11"/>
      <c r="I76" s="11"/>
      <c r="J76" s="11"/>
      <c r="K76" s="11"/>
      <c r="L76" s="11"/>
      <c r="M76" s="11"/>
      <c r="N76" s="11"/>
      <c r="O76" s="11"/>
      <c r="P76" s="11"/>
      <c r="Q76" s="11"/>
      <c r="R76" s="11"/>
      <c r="S76" s="11"/>
      <c r="T76" s="11"/>
      <c r="U76" s="11"/>
      <c r="V76" s="11"/>
      <c r="W76" s="11"/>
      <c r="X76" s="11"/>
    </row>
    <row r="77" spans="1:24">
      <c r="A77" s="11"/>
      <c r="B77" s="11"/>
      <c r="C77" s="11"/>
      <c r="D77" s="11"/>
      <c r="E77" s="11"/>
      <c r="F77" s="11"/>
      <c r="G77" s="11"/>
      <c r="H77" s="11"/>
      <c r="I77" s="11"/>
      <c r="J77" s="11"/>
      <c r="K77" s="11"/>
      <c r="L77" s="11"/>
      <c r="M77" s="11"/>
      <c r="N77" s="11"/>
      <c r="O77" s="11"/>
      <c r="P77" s="11"/>
      <c r="Q77" s="11"/>
      <c r="R77" s="11"/>
      <c r="S77" s="11"/>
      <c r="T77" s="11"/>
      <c r="U77" s="11"/>
      <c r="V77" s="11"/>
      <c r="W77" s="11"/>
      <c r="X77" s="11"/>
    </row>
    <row r="78" spans="1:24">
      <c r="A78" s="11"/>
      <c r="B78" s="11"/>
      <c r="C78" s="11"/>
      <c r="D78" s="11"/>
      <c r="E78" s="11"/>
      <c r="F78" s="11"/>
      <c r="G78" s="11"/>
      <c r="H78" s="11"/>
      <c r="I78" s="11"/>
      <c r="J78" s="11"/>
      <c r="K78" s="11"/>
      <c r="L78" s="11"/>
      <c r="M78" s="11"/>
      <c r="N78" s="11"/>
      <c r="O78" s="11"/>
      <c r="P78" s="11"/>
      <c r="Q78" s="11"/>
      <c r="R78" s="11"/>
      <c r="S78" s="11"/>
      <c r="T78" s="11"/>
      <c r="U78" s="11"/>
      <c r="V78" s="11"/>
      <c r="W78" s="11"/>
      <c r="X78" s="11"/>
    </row>
    <row r="79" spans="1:24">
      <c r="A79" s="11"/>
      <c r="B79" s="11"/>
      <c r="C79" s="11"/>
      <c r="D79" s="11"/>
      <c r="E79" s="11"/>
      <c r="F79" s="11"/>
      <c r="G79" s="11"/>
      <c r="H79" s="11"/>
      <c r="I79" s="11"/>
      <c r="J79" s="11"/>
      <c r="K79" s="11"/>
      <c r="L79" s="11"/>
      <c r="M79" s="11"/>
      <c r="N79" s="11"/>
      <c r="O79" s="11"/>
      <c r="P79" s="11"/>
      <c r="Q79" s="11"/>
      <c r="R79" s="11"/>
      <c r="S79" s="11"/>
      <c r="T79" s="11"/>
      <c r="U79" s="11"/>
      <c r="V79" s="11"/>
      <c r="W79" s="11"/>
      <c r="X79" s="11"/>
    </row>
    <row r="80" spans="1:24">
      <c r="A80" s="11"/>
      <c r="B80" s="11"/>
      <c r="C80" s="11"/>
      <c r="D80" s="11"/>
      <c r="E80" s="11"/>
      <c r="F80" s="11"/>
      <c r="G80" s="11"/>
      <c r="H80" s="11"/>
      <c r="I80" s="11"/>
      <c r="J80" s="11"/>
      <c r="K80" s="11"/>
      <c r="L80" s="11"/>
      <c r="M80" s="11"/>
      <c r="N80" s="11"/>
      <c r="O80" s="11"/>
      <c r="P80" s="11"/>
      <c r="Q80" s="11"/>
      <c r="R80" s="11"/>
      <c r="S80" s="11"/>
      <c r="T80" s="11"/>
      <c r="U80" s="11"/>
      <c r="V80" s="11"/>
      <c r="W80" s="11"/>
      <c r="X80" s="11"/>
    </row>
    <row r="81" spans="1:24">
      <c r="A81" s="11"/>
      <c r="B81" s="11"/>
      <c r="C81" s="11"/>
      <c r="D81" s="11"/>
      <c r="E81" s="11"/>
      <c r="F81" s="11"/>
      <c r="G81" s="11"/>
      <c r="H81" s="11"/>
      <c r="I81" s="11"/>
      <c r="J81" s="11"/>
      <c r="K81" s="11"/>
      <c r="L81" s="11"/>
      <c r="M81" s="11"/>
      <c r="N81" s="11"/>
      <c r="O81" s="11"/>
      <c r="P81" s="11"/>
      <c r="Q81" s="11"/>
      <c r="R81" s="11"/>
      <c r="S81" s="11"/>
      <c r="T81" s="11"/>
      <c r="U81" s="11"/>
      <c r="V81" s="11"/>
      <c r="W81" s="11"/>
      <c r="X81" s="11"/>
    </row>
    <row r="82" spans="1:24">
      <c r="A82" s="11"/>
      <c r="B82" s="11"/>
      <c r="C82" s="11"/>
      <c r="D82" s="11"/>
      <c r="E82" s="11"/>
      <c r="F82" s="11"/>
      <c r="G82" s="11"/>
      <c r="H82" s="11"/>
      <c r="I82" s="11"/>
      <c r="J82" s="11"/>
      <c r="K82" s="11"/>
      <c r="L82" s="11"/>
      <c r="M82" s="11"/>
      <c r="N82" s="11"/>
      <c r="O82" s="11"/>
      <c r="P82" s="11"/>
      <c r="Q82" s="11"/>
      <c r="R82" s="11"/>
      <c r="S82" s="11"/>
      <c r="T82" s="11"/>
      <c r="U82" s="11"/>
      <c r="V82" s="11"/>
      <c r="W82" s="11"/>
      <c r="X82" s="11"/>
    </row>
    <row r="83" spans="1:24">
      <c r="A83" s="11"/>
      <c r="B83" s="11"/>
      <c r="C83" s="11"/>
      <c r="D83" s="11"/>
      <c r="E83" s="11"/>
      <c r="F83" s="11"/>
      <c r="G83" s="11"/>
      <c r="H83" s="11"/>
      <c r="I83" s="11"/>
      <c r="J83" s="11"/>
      <c r="K83" s="11"/>
      <c r="L83" s="11"/>
      <c r="M83" s="11"/>
      <c r="N83" s="11"/>
      <c r="O83" s="11"/>
      <c r="P83" s="11"/>
      <c r="Q83" s="11"/>
      <c r="R83" s="11"/>
      <c r="S83" s="11"/>
      <c r="T83" s="11"/>
      <c r="U83" s="11"/>
      <c r="V83" s="11"/>
      <c r="W83" s="11"/>
      <c r="X83" s="11"/>
    </row>
    <row r="84" spans="1:24">
      <c r="A84" s="11"/>
      <c r="B84" s="11"/>
      <c r="C84" s="11"/>
      <c r="D84" s="11"/>
      <c r="E84" s="11"/>
      <c r="F84" s="11"/>
      <c r="G84" s="11"/>
      <c r="H84" s="11"/>
      <c r="I84" s="11"/>
      <c r="J84" s="11"/>
      <c r="K84" s="11"/>
      <c r="L84" s="11"/>
      <c r="M84" s="11"/>
      <c r="N84" s="11"/>
      <c r="O84" s="11"/>
      <c r="P84" s="11"/>
      <c r="Q84" s="11"/>
      <c r="R84" s="11"/>
      <c r="S84" s="11"/>
      <c r="T84" s="11"/>
      <c r="U84" s="11"/>
      <c r="V84" s="11"/>
      <c r="W84" s="11"/>
      <c r="X84" s="11"/>
    </row>
    <row r="85" spans="1:24">
      <c r="A85" s="11"/>
      <c r="B85" s="11"/>
      <c r="C85" s="11"/>
      <c r="D85" s="11"/>
      <c r="E85" s="11"/>
      <c r="F85" s="11"/>
      <c r="G85" s="11"/>
      <c r="H85" s="11"/>
      <c r="I85" s="11"/>
      <c r="J85" s="11"/>
      <c r="K85" s="11"/>
      <c r="L85" s="11"/>
      <c r="M85" s="11"/>
      <c r="N85" s="11"/>
      <c r="O85" s="11"/>
      <c r="P85" s="11"/>
      <c r="Q85" s="11"/>
      <c r="R85" s="11"/>
      <c r="S85" s="11"/>
      <c r="T85" s="11"/>
      <c r="U85" s="11"/>
      <c r="V85" s="11"/>
      <c r="W85" s="11"/>
      <c r="X85" s="11"/>
    </row>
    <row r="86" spans="1:24">
      <c r="A86" s="11"/>
      <c r="B86" s="11"/>
      <c r="C86" s="11"/>
      <c r="D86" s="11"/>
      <c r="E86" s="11"/>
      <c r="F86" s="11"/>
      <c r="G86" s="11"/>
      <c r="H86" s="11"/>
      <c r="I86" s="11"/>
      <c r="J86" s="11"/>
      <c r="K86" s="11"/>
      <c r="L86" s="11"/>
      <c r="M86" s="11"/>
      <c r="N86" s="11"/>
      <c r="O86" s="11"/>
      <c r="P86" s="11"/>
      <c r="Q86" s="11"/>
      <c r="R86" s="11"/>
      <c r="S86" s="11"/>
      <c r="T86" s="11"/>
      <c r="U86" s="11"/>
      <c r="V86" s="11"/>
      <c r="W86" s="11"/>
      <c r="X86" s="11"/>
    </row>
    <row r="87" spans="1:24">
      <c r="A87" s="11"/>
      <c r="B87" s="11"/>
      <c r="C87" s="11"/>
      <c r="D87" s="11"/>
      <c r="E87" s="11"/>
      <c r="F87" s="11"/>
      <c r="G87" s="11"/>
      <c r="H87" s="11"/>
      <c r="I87" s="11"/>
      <c r="J87" s="11"/>
      <c r="K87" s="11"/>
      <c r="L87" s="11"/>
      <c r="M87" s="11"/>
      <c r="N87" s="11"/>
      <c r="O87" s="11"/>
      <c r="P87" s="11"/>
      <c r="Q87" s="11"/>
      <c r="R87" s="11"/>
      <c r="S87" s="11"/>
      <c r="T87" s="11"/>
      <c r="U87" s="11"/>
      <c r="V87" s="11"/>
      <c r="W87" s="11"/>
      <c r="X87" s="11"/>
    </row>
    <row r="88" spans="1:24">
      <c r="A88" s="11"/>
      <c r="B88" s="11"/>
      <c r="C88" s="11"/>
      <c r="D88" s="11"/>
      <c r="E88" s="11"/>
      <c r="F88" s="11"/>
      <c r="G88" s="11"/>
      <c r="H88" s="11"/>
      <c r="I88" s="11"/>
      <c r="J88" s="11"/>
      <c r="K88" s="11"/>
      <c r="L88" s="11"/>
      <c r="M88" s="11"/>
      <c r="N88" s="11"/>
      <c r="O88" s="11"/>
      <c r="P88" s="11"/>
      <c r="Q88" s="11"/>
      <c r="R88" s="11"/>
      <c r="S88" s="11"/>
      <c r="T88" s="11"/>
      <c r="U88" s="11"/>
      <c r="V88" s="11"/>
      <c r="W88" s="11"/>
      <c r="X88" s="11"/>
    </row>
    <row r="89" spans="1:24">
      <c r="A89" s="11"/>
      <c r="B89" s="11"/>
      <c r="C89" s="11"/>
      <c r="D89" s="11"/>
      <c r="E89" s="11"/>
      <c r="F89" s="11"/>
      <c r="G89" s="11"/>
      <c r="H89" s="11"/>
      <c r="I89" s="11"/>
      <c r="J89" s="11"/>
      <c r="K89" s="11"/>
      <c r="L89" s="11"/>
      <c r="M89" s="11"/>
      <c r="N89" s="11"/>
      <c r="O89" s="11"/>
      <c r="P89" s="11"/>
      <c r="Q89" s="11"/>
      <c r="R89" s="11"/>
      <c r="S89" s="11"/>
      <c r="T89" s="11"/>
      <c r="U89" s="11"/>
      <c r="V89" s="11"/>
      <c r="W89" s="11"/>
      <c r="X89" s="11"/>
    </row>
    <row r="90" spans="1:24">
      <c r="A90" s="11"/>
      <c r="B90" s="11"/>
      <c r="C90" s="11"/>
      <c r="D90" s="11"/>
      <c r="E90" s="11"/>
      <c r="F90" s="11"/>
      <c r="G90" s="11"/>
      <c r="H90" s="11"/>
      <c r="I90" s="11"/>
      <c r="J90" s="11"/>
      <c r="K90" s="11"/>
      <c r="L90" s="11"/>
      <c r="M90" s="11"/>
      <c r="N90" s="11"/>
      <c r="O90" s="11"/>
      <c r="P90" s="11"/>
      <c r="Q90" s="11"/>
      <c r="R90" s="11"/>
      <c r="S90" s="11"/>
      <c r="T90" s="11"/>
      <c r="U90" s="11"/>
      <c r="V90" s="11"/>
      <c r="W90" s="11"/>
      <c r="X90" s="11"/>
    </row>
    <row r="91" spans="1:24">
      <c r="A91" s="11"/>
      <c r="B91" s="11"/>
      <c r="C91" s="11"/>
      <c r="D91" s="11"/>
      <c r="E91" s="11"/>
      <c r="F91" s="11"/>
      <c r="G91" s="11"/>
      <c r="H91" s="11"/>
      <c r="I91" s="11"/>
      <c r="J91" s="11"/>
      <c r="K91" s="11"/>
      <c r="L91" s="11"/>
      <c r="M91" s="11"/>
      <c r="N91" s="11"/>
      <c r="O91" s="11"/>
      <c r="P91" s="11"/>
      <c r="Q91" s="11"/>
      <c r="R91" s="11"/>
      <c r="S91" s="11"/>
      <c r="T91" s="11"/>
      <c r="U91" s="11"/>
      <c r="V91" s="11"/>
      <c r="W91" s="11"/>
      <c r="X91" s="11"/>
    </row>
    <row r="92" spans="1:24">
      <c r="A92" s="11"/>
      <c r="B92" s="11"/>
      <c r="C92" s="11"/>
      <c r="D92" s="11"/>
      <c r="E92" s="11"/>
      <c r="F92" s="11"/>
      <c r="G92" s="11"/>
      <c r="H92" s="11"/>
      <c r="I92" s="11"/>
      <c r="J92" s="11"/>
      <c r="K92" s="11"/>
      <c r="L92" s="11"/>
      <c r="M92" s="11"/>
      <c r="N92" s="11"/>
      <c r="O92" s="11"/>
      <c r="P92" s="11"/>
      <c r="Q92" s="11"/>
      <c r="R92" s="11"/>
      <c r="S92" s="11"/>
      <c r="T92" s="11"/>
      <c r="U92" s="11"/>
      <c r="V92" s="11"/>
      <c r="W92" s="11"/>
      <c r="X92" s="11"/>
    </row>
    <row r="93" spans="1:24">
      <c r="A93" s="11"/>
      <c r="B93" s="11"/>
      <c r="C93" s="11"/>
      <c r="D93" s="11"/>
      <c r="E93" s="11"/>
      <c r="F93" s="11"/>
      <c r="G93" s="11"/>
      <c r="H93" s="11"/>
      <c r="I93" s="11"/>
      <c r="J93" s="11"/>
      <c r="K93" s="11"/>
      <c r="L93" s="11"/>
      <c r="M93" s="11"/>
      <c r="N93" s="11"/>
      <c r="O93" s="11"/>
      <c r="P93" s="11"/>
      <c r="Q93" s="11"/>
      <c r="R93" s="11"/>
      <c r="S93" s="11"/>
      <c r="T93" s="11"/>
      <c r="U93" s="11"/>
      <c r="V93" s="11"/>
      <c r="W93" s="11"/>
      <c r="X93" s="11"/>
    </row>
    <row r="94" spans="1:24">
      <c r="A94" s="11"/>
      <c r="B94" s="11"/>
      <c r="C94" s="11"/>
      <c r="D94" s="11"/>
      <c r="E94" s="11"/>
      <c r="F94" s="11"/>
      <c r="G94" s="11"/>
      <c r="H94" s="11"/>
      <c r="I94" s="11"/>
      <c r="J94" s="11"/>
      <c r="K94" s="11"/>
      <c r="L94" s="11"/>
      <c r="M94" s="11"/>
      <c r="N94" s="11"/>
      <c r="O94" s="11"/>
      <c r="P94" s="11"/>
      <c r="Q94" s="11"/>
      <c r="R94" s="11"/>
      <c r="S94" s="11"/>
      <c r="T94" s="11"/>
      <c r="U94" s="11"/>
      <c r="V94" s="11"/>
      <c r="W94" s="11"/>
      <c r="X94" s="11"/>
    </row>
    <row r="95" spans="1:24">
      <c r="A95" s="11"/>
      <c r="B95" s="11"/>
      <c r="C95" s="11"/>
      <c r="D95" s="11"/>
      <c r="E95" s="11"/>
      <c r="F95" s="11"/>
      <c r="G95" s="11"/>
      <c r="H95" s="11"/>
      <c r="I95" s="11"/>
      <c r="J95" s="11"/>
      <c r="K95" s="11"/>
      <c r="L95" s="11"/>
      <c r="M95" s="11"/>
      <c r="N95" s="11"/>
      <c r="O95" s="11"/>
      <c r="P95" s="11"/>
      <c r="Q95" s="11"/>
      <c r="R95" s="11"/>
      <c r="S95" s="11"/>
      <c r="T95" s="11"/>
      <c r="U95" s="11"/>
      <c r="V95" s="11"/>
      <c r="W95" s="11"/>
      <c r="X95" s="11"/>
    </row>
    <row r="96" spans="1:24">
      <c r="A96" s="11"/>
      <c r="B96" s="11"/>
      <c r="C96" s="11"/>
      <c r="D96" s="11"/>
      <c r="E96" s="11"/>
      <c r="F96" s="11"/>
      <c r="G96" s="11"/>
      <c r="H96" s="11"/>
      <c r="I96" s="11"/>
      <c r="J96" s="11"/>
      <c r="K96" s="11"/>
      <c r="L96" s="11"/>
      <c r="M96" s="11"/>
      <c r="N96" s="11"/>
      <c r="O96" s="11"/>
      <c r="P96" s="11"/>
      <c r="Q96" s="11"/>
      <c r="R96" s="11"/>
      <c r="S96" s="11"/>
      <c r="T96" s="11"/>
      <c r="U96" s="11"/>
      <c r="V96" s="11"/>
      <c r="W96" s="11"/>
      <c r="X96" s="11"/>
    </row>
    <row r="97" spans="1:24">
      <c r="A97" s="11"/>
      <c r="B97" s="11"/>
      <c r="C97" s="11"/>
      <c r="D97" s="11"/>
      <c r="E97" s="11"/>
      <c r="F97" s="11"/>
      <c r="G97" s="11"/>
      <c r="H97" s="11"/>
      <c r="I97" s="11"/>
      <c r="J97" s="11"/>
      <c r="K97" s="11"/>
      <c r="L97" s="11"/>
      <c r="M97" s="11"/>
      <c r="N97" s="11"/>
      <c r="O97" s="11"/>
      <c r="P97" s="11"/>
      <c r="Q97" s="11"/>
      <c r="R97" s="11"/>
      <c r="S97" s="11"/>
      <c r="T97" s="11"/>
      <c r="U97" s="11"/>
      <c r="V97" s="11"/>
      <c r="W97" s="11"/>
      <c r="X97" s="11"/>
    </row>
    <row r="98" spans="1:24">
      <c r="A98" s="11"/>
      <c r="B98" s="11"/>
      <c r="C98" s="11"/>
      <c r="D98" s="11"/>
      <c r="E98" s="11"/>
      <c r="F98" s="11"/>
      <c r="G98" s="11"/>
      <c r="H98" s="11"/>
      <c r="I98" s="11"/>
      <c r="J98" s="11"/>
      <c r="K98" s="11"/>
      <c r="L98" s="11"/>
      <c r="M98" s="11"/>
      <c r="N98" s="11"/>
      <c r="O98" s="11"/>
      <c r="P98" s="11"/>
      <c r="Q98" s="11"/>
      <c r="R98" s="11"/>
      <c r="S98" s="11"/>
      <c r="T98" s="11"/>
      <c r="U98" s="11"/>
      <c r="V98" s="11"/>
      <c r="W98" s="11"/>
      <c r="X98" s="11"/>
    </row>
    <row r="99" spans="1:24">
      <c r="A99" s="11"/>
      <c r="B99" s="11"/>
      <c r="C99" s="11"/>
      <c r="D99" s="11"/>
      <c r="E99" s="11"/>
      <c r="F99" s="11"/>
      <c r="G99" s="11"/>
      <c r="H99" s="11"/>
      <c r="I99" s="11"/>
      <c r="J99" s="11"/>
      <c r="K99" s="11"/>
      <c r="L99" s="11"/>
      <c r="M99" s="11"/>
      <c r="N99" s="11"/>
      <c r="O99" s="11"/>
      <c r="P99" s="11"/>
      <c r="Q99" s="11"/>
      <c r="R99" s="11"/>
      <c r="S99" s="11"/>
      <c r="T99" s="11"/>
      <c r="U99" s="11"/>
      <c r="V99" s="11"/>
      <c r="W99" s="11"/>
      <c r="X99" s="11"/>
    </row>
    <row r="100" spans="1:24">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row>
    <row r="101" spans="1:24">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row>
    <row r="102" spans="1:24">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row>
    <row r="103" spans="1:24">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row>
    <row r="104" spans="1:2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row>
    <row r="105" spans="1:24">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row>
    <row r="106" spans="1:24">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row>
    <row r="107" spans="1:24">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row>
    <row r="108" spans="1:24">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row>
    <row r="109" spans="1:24">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row>
    <row r="110" spans="1:24">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row>
    <row r="111" spans="1:24">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row>
    <row r="112" spans="1:24">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row>
    <row r="113" spans="1:24">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row>
    <row r="114" spans="1:2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row>
    <row r="115" spans="1:24">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row>
    <row r="116" spans="1:24">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row>
    <row r="117" spans="1:24">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row>
    <row r="118" spans="1:24">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row>
  </sheetData>
  <mergeCells count="14">
    <mergeCell ref="A12:G12"/>
    <mergeCell ref="A20:G20"/>
    <mergeCell ref="A15:G15"/>
    <mergeCell ref="A17:G17"/>
    <mergeCell ref="A13:G13"/>
    <mergeCell ref="A14:G14"/>
    <mergeCell ref="A16:G16"/>
    <mergeCell ref="A19:G19"/>
    <mergeCell ref="A18:G18"/>
    <mergeCell ref="A7:G7"/>
    <mergeCell ref="A8:G8"/>
    <mergeCell ref="A9:G9"/>
    <mergeCell ref="A10:G10"/>
    <mergeCell ref="A11:G11"/>
  </mergeCells>
  <phoneticPr fontId="2" type="noConversion"/>
  <conditionalFormatting sqref="H13:K13">
    <cfRule type="expression" dxfId="3" priority="1" stopIfTrue="1">
      <formula>$K$6=0</formula>
    </cfRule>
    <cfRule type="expression" dxfId="2" priority="2" stopIfTrue="1">
      <formula>$H$13="Решение найдено с желаемой точностью!"</formula>
    </cfRule>
    <cfRule type="expression" dxfId="1" priority="3" stopIfTrue="1">
      <formula>$K$6&gt;0</formula>
    </cfRule>
  </conditionalFormatting>
  <conditionalFormatting sqref="H14:H19">
    <cfRule type="expression" dxfId="0" priority="4" stopIfTrue="1">
      <formula>$H$13="Решение найдено с желаемой точностью!"</formula>
    </cfRule>
  </conditionalFormatting>
  <pageMargins left="0.75" right="0.75" top="1" bottom="1" header="0.5" footer="0.5"/>
  <pageSetup paperSize="9" orientation="landscape" horizontalDpi="200" verticalDpi="2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272" r:id="rId4" name="List Box 248">
              <controlPr defaultSize="0" autoLine="0" autoPict="0">
                <anchor moveWithCells="1">
                  <from>
                    <xdr:col>6</xdr:col>
                    <xdr:colOff>0</xdr:colOff>
                    <xdr:row>4</xdr:row>
                    <xdr:rowOff>9525</xdr:rowOff>
                  </from>
                  <to>
                    <xdr:col>8</xdr:col>
                    <xdr:colOff>0</xdr:colOff>
                    <xdr:row>6</xdr:row>
                    <xdr:rowOff>28575</xdr:rowOff>
                  </to>
                </anchor>
              </controlPr>
            </control>
          </mc:Choice>
        </mc:AlternateContent>
        <mc:AlternateContent xmlns:mc="http://schemas.openxmlformats.org/markup-compatibility/2006">
          <mc:Choice Requires="x14">
            <control shapeId="1274" r:id="rId5" name="Drop Down 250">
              <controlPr defaultSize="0" autoLine="0" autoPict="0">
                <anchor moveWithCells="1">
                  <from>
                    <xdr:col>8</xdr:col>
                    <xdr:colOff>0</xdr:colOff>
                    <xdr:row>4</xdr:row>
                    <xdr:rowOff>542925</xdr:rowOff>
                  </from>
                  <to>
                    <xdr:col>8</xdr:col>
                    <xdr:colOff>904875</xdr:colOff>
                    <xdr:row>6</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45"/>
  <sheetViews>
    <sheetView topLeftCell="B10" workbookViewId="0">
      <selection activeCell="F49" sqref="F49"/>
    </sheetView>
  </sheetViews>
  <sheetFormatPr defaultRowHeight="12.75"/>
  <cols>
    <col min="1" max="1" width="3.28515625" customWidth="1"/>
    <col min="2" max="2" width="13.5703125" customWidth="1"/>
    <col min="3" max="7" width="12.28515625" customWidth="1"/>
    <col min="8" max="8" width="13.140625" customWidth="1"/>
    <col min="9" max="9" width="23.7109375" customWidth="1"/>
    <col min="10" max="10" width="10.140625" bestFit="1" customWidth="1"/>
  </cols>
  <sheetData>
    <row r="1" spans="1:9" ht="18.75">
      <c r="A1" s="3" t="s">
        <v>38</v>
      </c>
    </row>
    <row r="2" spans="1:9">
      <c r="A2" t="s">
        <v>36</v>
      </c>
    </row>
    <row r="3" spans="1:9">
      <c r="A3" t="s">
        <v>37</v>
      </c>
    </row>
    <row r="4" spans="1:9">
      <c r="A4" s="63" t="s">
        <v>44</v>
      </c>
    </row>
    <row r="5" spans="1:9">
      <c r="A5" t="s">
        <v>45</v>
      </c>
    </row>
    <row r="6" spans="1:9">
      <c r="A6" t="s">
        <v>46</v>
      </c>
    </row>
    <row r="7" spans="1:9">
      <c r="A7" t="s">
        <v>47</v>
      </c>
    </row>
    <row r="8" spans="1:9">
      <c r="A8" t="s">
        <v>48</v>
      </c>
    </row>
    <row r="10" spans="1:9">
      <c r="A10" s="6" t="s">
        <v>49</v>
      </c>
    </row>
    <row r="11" spans="1:9" ht="34.5" thickBot="1">
      <c r="A11" s="55" t="s">
        <v>2</v>
      </c>
      <c r="B11" s="55" t="s">
        <v>6</v>
      </c>
      <c r="C11" s="55" t="s">
        <v>9</v>
      </c>
      <c r="D11" s="55" t="s">
        <v>7</v>
      </c>
      <c r="E11" s="55" t="s">
        <v>10</v>
      </c>
      <c r="F11" s="55" t="s">
        <v>39</v>
      </c>
      <c r="G11" s="55" t="s">
        <v>11</v>
      </c>
      <c r="H11" s="55" t="s">
        <v>12</v>
      </c>
      <c r="I11" s="56" t="s">
        <v>43</v>
      </c>
    </row>
    <row r="12" spans="1:9">
      <c r="A12" s="124">
        <v>1</v>
      </c>
      <c r="B12" s="127">
        <v>221381106.11664346</v>
      </c>
      <c r="C12" s="10">
        <v>29.770626370668587</v>
      </c>
      <c r="D12" s="10">
        <v>5.5396426271816237E+39</v>
      </c>
      <c r="E12" s="10">
        <v>11908.250548267435</v>
      </c>
      <c r="F12" s="10">
        <v>-388091.74945173255</v>
      </c>
      <c r="G12" s="45">
        <v>45</v>
      </c>
      <c r="H12" s="67">
        <v>1.0000000000000002E-3</v>
      </c>
      <c r="I12" s="57">
        <v>1E+17</v>
      </c>
    </row>
    <row r="13" spans="1:9">
      <c r="A13" s="125">
        <v>2</v>
      </c>
      <c r="B13" s="128">
        <v>219185116.17156106</v>
      </c>
      <c r="C13" s="8">
        <v>30.436831986833848</v>
      </c>
      <c r="D13" s="8">
        <v>5.6074282106609699E+39</v>
      </c>
      <c r="E13" s="8">
        <v>12174.73279473354</v>
      </c>
      <c r="F13" s="8">
        <v>-387825.26720526646</v>
      </c>
      <c r="G13" s="8">
        <v>50</v>
      </c>
      <c r="H13" s="66">
        <v>1.0000000000000003E-4</v>
      </c>
      <c r="I13" s="58">
        <v>1E+17</v>
      </c>
    </row>
    <row r="14" spans="1:9">
      <c r="A14" s="125">
        <v>3</v>
      </c>
      <c r="B14" s="129">
        <v>218544334.94131508</v>
      </c>
      <c r="C14" s="8">
        <v>30.635303818815842</v>
      </c>
      <c r="D14" s="8">
        <v>5.6274929291663532E+39</v>
      </c>
      <c r="E14" s="8">
        <v>12254.121527526337</v>
      </c>
      <c r="F14" s="8">
        <v>-387745.87847247365</v>
      </c>
      <c r="G14" s="8">
        <v>54</v>
      </c>
      <c r="H14" s="66">
        <v>1.0000000000000006E-5</v>
      </c>
      <c r="I14" s="58">
        <v>1E+17</v>
      </c>
    </row>
    <row r="15" spans="1:9">
      <c r="A15" s="125">
        <v>4</v>
      </c>
      <c r="B15" s="129">
        <v>218533300.09460658</v>
      </c>
      <c r="C15" s="8">
        <v>30.638738110857783</v>
      </c>
      <c r="D15" s="8">
        <v>5.6278396063259857E+39</v>
      </c>
      <c r="E15" s="8">
        <v>12255.495244343114</v>
      </c>
      <c r="F15" s="8">
        <v>-387744.50475565688</v>
      </c>
      <c r="G15" s="8">
        <v>59</v>
      </c>
      <c r="H15" s="66">
        <v>1.0000000000000006E-6</v>
      </c>
      <c r="I15" s="58">
        <v>1E+17</v>
      </c>
    </row>
    <row r="16" spans="1:9">
      <c r="A16" s="125">
        <v>5</v>
      </c>
      <c r="B16" s="129">
        <v>218538510.04249558</v>
      </c>
      <c r="C16" s="8">
        <v>30.637116588523771</v>
      </c>
      <c r="D16" s="8">
        <v>5.6276759227315817E+39</v>
      </c>
      <c r="E16" s="8">
        <v>12254.846635409509</v>
      </c>
      <c r="F16" s="8">
        <v>-387745.15336459049</v>
      </c>
      <c r="G16" s="8">
        <v>64</v>
      </c>
      <c r="H16" s="66">
        <v>1.0000000000000006E-7</v>
      </c>
      <c r="I16" s="58">
        <v>1E+17</v>
      </c>
    </row>
    <row r="17" spans="1:9">
      <c r="A17" s="125">
        <v>6</v>
      </c>
      <c r="B17" s="129">
        <v>218538040.26178747</v>
      </c>
      <c r="C17" s="8">
        <v>30.637262795995493</v>
      </c>
      <c r="D17" s="8">
        <v>5.6276906817167353E+39</v>
      </c>
      <c r="E17" s="8">
        <v>12254.905118398197</v>
      </c>
      <c r="F17" s="8">
        <v>-387745.09488160181</v>
      </c>
      <c r="G17" s="8">
        <v>69</v>
      </c>
      <c r="H17" s="66">
        <v>1.0000000000000008E-8</v>
      </c>
      <c r="I17" s="58">
        <v>1E+17</v>
      </c>
    </row>
    <row r="18" spans="1:9">
      <c r="A18" s="125">
        <v>7</v>
      </c>
      <c r="B18" s="129">
        <v>218538053.35177824</v>
      </c>
      <c r="C18" s="8">
        <v>30.637258722050266</v>
      </c>
      <c r="D18" s="8">
        <v>5.6276902704707633E+39</v>
      </c>
      <c r="E18" s="8">
        <v>12254.903488820106</v>
      </c>
      <c r="F18" s="8">
        <v>-387745.09651117987</v>
      </c>
      <c r="G18" s="8">
        <v>73</v>
      </c>
      <c r="H18" s="66">
        <v>1.0000000000000009E-9</v>
      </c>
      <c r="I18" s="58">
        <v>1E+17</v>
      </c>
    </row>
    <row r="19" spans="1:9">
      <c r="A19" s="125">
        <v>8</v>
      </c>
      <c r="B19" s="129">
        <v>218538053.35177824</v>
      </c>
      <c r="C19" s="8">
        <v>30.637258722050266</v>
      </c>
      <c r="D19" s="8">
        <v>5.6276902704707633E+39</v>
      </c>
      <c r="E19" s="8">
        <v>12254.903488820106</v>
      </c>
      <c r="F19" s="8">
        <v>-387745.09651117987</v>
      </c>
      <c r="G19" s="8">
        <v>78</v>
      </c>
      <c r="H19" s="66">
        <v>1.0000000000000009E-10</v>
      </c>
      <c r="I19" s="58">
        <v>1E+17</v>
      </c>
    </row>
    <row r="20" spans="1:9">
      <c r="A20" s="125">
        <v>9</v>
      </c>
      <c r="B20" s="129">
        <v>218538053.80262181</v>
      </c>
      <c r="C20" s="8">
        <v>30.637258581736127</v>
      </c>
      <c r="D20" s="8">
        <v>5.6276902563067043E+39</v>
      </c>
      <c r="E20" s="8">
        <v>12254.903432694451</v>
      </c>
      <c r="F20" s="8">
        <v>-387745.09656730556</v>
      </c>
      <c r="G20" s="8">
        <v>83</v>
      </c>
      <c r="H20" s="66">
        <v>1.0000000000000011E-11</v>
      </c>
      <c r="I20" s="58">
        <v>1E+17</v>
      </c>
    </row>
    <row r="21" spans="1:9">
      <c r="A21" s="125">
        <v>10</v>
      </c>
      <c r="B21" s="129">
        <v>218538053.7523725</v>
      </c>
      <c r="C21" s="8">
        <v>30.637258597375034</v>
      </c>
      <c r="D21" s="8">
        <v>5.6276902578853825E+39</v>
      </c>
      <c r="E21" s="8">
        <v>12254.903438950014</v>
      </c>
      <c r="F21" s="8">
        <v>-387745.09656104998</v>
      </c>
      <c r="G21" s="8">
        <v>88</v>
      </c>
      <c r="H21" s="66">
        <v>1.0000000000000012E-12</v>
      </c>
      <c r="I21" s="58">
        <v>1E+17</v>
      </c>
    </row>
    <row r="22" spans="1:9">
      <c r="A22" s="125">
        <v>11</v>
      </c>
      <c r="B22" s="129">
        <v>218538053.75463799</v>
      </c>
      <c r="C22" s="8">
        <v>30.637258596669934</v>
      </c>
      <c r="D22" s="8">
        <v>5.6276902578142034E+39</v>
      </c>
      <c r="E22" s="8">
        <v>12254.903438667974</v>
      </c>
      <c r="F22" s="8">
        <v>-387745.096561332</v>
      </c>
      <c r="G22" s="8">
        <v>93</v>
      </c>
      <c r="H22" s="66">
        <v>1.0000000000000014E-13</v>
      </c>
      <c r="I22" s="58">
        <v>1E+17</v>
      </c>
    </row>
    <row r="23" spans="1:9">
      <c r="A23" s="125">
        <v>12</v>
      </c>
      <c r="B23" s="129">
        <v>218538053.75463799</v>
      </c>
      <c r="C23" s="8">
        <v>30.637258596669934</v>
      </c>
      <c r="D23" s="8">
        <v>5.6276902578142034E+39</v>
      </c>
      <c r="E23" s="8">
        <v>12254.903438667974</v>
      </c>
      <c r="F23" s="8">
        <v>-387745.096561332</v>
      </c>
      <c r="G23" s="8">
        <v>97</v>
      </c>
      <c r="H23" s="66">
        <v>1E-14</v>
      </c>
      <c r="I23" s="58">
        <v>1E+17</v>
      </c>
    </row>
    <row r="24" spans="1:9" ht="13.5" thickBot="1">
      <c r="A24" s="126">
        <v>13</v>
      </c>
      <c r="B24" s="130">
        <v>218538053.75470462</v>
      </c>
      <c r="C24" s="97">
        <v>30.637258596649033</v>
      </c>
      <c r="D24" s="97">
        <v>5.6276902578120805E+39</v>
      </c>
      <c r="E24" s="97">
        <v>12254.903438659614</v>
      </c>
      <c r="F24" s="97">
        <v>-387745.09656134038</v>
      </c>
      <c r="G24" s="97">
        <v>102</v>
      </c>
      <c r="H24" s="68">
        <v>1.0000000000000001E-15</v>
      </c>
      <c r="I24" s="60">
        <v>1E+17</v>
      </c>
    </row>
    <row r="25" spans="1:9">
      <c r="C25" s="64"/>
    </row>
    <row r="26" spans="1:9">
      <c r="A26" s="6" t="s">
        <v>50</v>
      </c>
    </row>
    <row r="27" spans="1:9" ht="34.5" thickBot="1">
      <c r="A27" s="55" t="s">
        <v>2</v>
      </c>
      <c r="B27" s="55" t="s">
        <v>6</v>
      </c>
      <c r="C27" s="55" t="s">
        <v>9</v>
      </c>
      <c r="D27" s="55" t="s">
        <v>7</v>
      </c>
      <c r="E27" s="55" t="s">
        <v>10</v>
      </c>
      <c r="F27" s="55" t="s">
        <v>39</v>
      </c>
      <c r="G27" s="55" t="s">
        <v>11</v>
      </c>
      <c r="H27" s="55" t="s">
        <v>12</v>
      </c>
      <c r="I27" s="56" t="s">
        <v>43</v>
      </c>
    </row>
    <row r="28" spans="1:9">
      <c r="A28" s="44">
        <v>1</v>
      </c>
      <c r="B28" s="48">
        <v>218538053.75470462</v>
      </c>
      <c r="C28" s="10">
        <v>30.637258596649033</v>
      </c>
      <c r="D28" s="10">
        <v>5.6276902578120805E+39</v>
      </c>
      <c r="E28" s="10">
        <v>12254.903438659614</v>
      </c>
      <c r="F28" s="10">
        <v>-387745.09656134038</v>
      </c>
      <c r="G28" s="10">
        <v>102</v>
      </c>
      <c r="H28" s="54">
        <v>1.0000000000000001E-15</v>
      </c>
      <c r="I28" s="57">
        <v>1E+17</v>
      </c>
    </row>
    <row r="29" spans="1:9">
      <c r="A29" s="46">
        <v>2</v>
      </c>
      <c r="B29" s="47">
        <v>218538053.75471181</v>
      </c>
      <c r="C29" s="8">
        <v>30.637258596646856</v>
      </c>
      <c r="D29" s="8">
        <v>5.6276902578118653E+39</v>
      </c>
      <c r="E29" s="8">
        <v>12254.903438658743</v>
      </c>
      <c r="F29" s="8">
        <v>-387745.09656134126</v>
      </c>
      <c r="G29" s="8">
        <v>97</v>
      </c>
      <c r="H29" s="53">
        <v>1.0000000000000001E-15</v>
      </c>
      <c r="I29" s="58">
        <v>1E+16</v>
      </c>
    </row>
    <row r="30" spans="1:9">
      <c r="A30" s="46">
        <v>3</v>
      </c>
      <c r="B30" s="47">
        <v>218538053.75470558</v>
      </c>
      <c r="C30" s="8">
        <v>30.637258596648817</v>
      </c>
      <c r="D30" s="8">
        <v>5.6276902578120648E+39</v>
      </c>
      <c r="E30" s="8">
        <v>12254.903438659527</v>
      </c>
      <c r="F30" s="8">
        <v>-387745.0965613405</v>
      </c>
      <c r="G30" s="8">
        <v>93</v>
      </c>
      <c r="H30" s="53">
        <v>1.0000000000000001E-15</v>
      </c>
      <c r="I30" s="58">
        <v>1000000000000000</v>
      </c>
    </row>
    <row r="31" spans="1:9">
      <c r="A31" s="46">
        <v>4</v>
      </c>
      <c r="B31" s="47">
        <v>218538053.75470006</v>
      </c>
      <c r="C31" s="8">
        <v>30.637258596650558</v>
      </c>
      <c r="D31" s="8">
        <v>5.6276902578122425E+39</v>
      </c>
      <c r="E31" s="8">
        <v>12254.903438660223</v>
      </c>
      <c r="F31" s="8">
        <v>-387745.0965613398</v>
      </c>
      <c r="G31" s="8">
        <v>88</v>
      </c>
      <c r="H31" s="53">
        <v>1.0000000000000001E-15</v>
      </c>
      <c r="I31" s="58">
        <v>100000000000000</v>
      </c>
    </row>
    <row r="32" spans="1:9">
      <c r="A32" s="46">
        <v>5</v>
      </c>
      <c r="B32" s="47">
        <v>218538053.75470713</v>
      </c>
      <c r="C32" s="8">
        <v>30.637258596648383</v>
      </c>
      <c r="D32" s="8">
        <v>5.6276902578120261E+39</v>
      </c>
      <c r="E32" s="8">
        <v>12254.903438659354</v>
      </c>
      <c r="F32" s="8">
        <v>-387745.09656134067</v>
      </c>
      <c r="G32" s="8">
        <v>83</v>
      </c>
      <c r="H32" s="53">
        <v>1.0000000000000001E-15</v>
      </c>
      <c r="I32" s="58">
        <v>10000000000000</v>
      </c>
    </row>
    <row r="33" spans="1:9">
      <c r="A33" s="46">
        <v>6</v>
      </c>
      <c r="B33" s="47">
        <v>218538053.75469673</v>
      </c>
      <c r="C33" s="8">
        <v>30.637258596651648</v>
      </c>
      <c r="D33" s="8">
        <v>5.6276902578123574E+39</v>
      </c>
      <c r="E33" s="8">
        <v>12254.90343866066</v>
      </c>
      <c r="F33" s="8">
        <v>-387745.09656133933</v>
      </c>
      <c r="G33" s="8">
        <v>78</v>
      </c>
      <c r="H33" s="53">
        <v>1.0000000000000001E-15</v>
      </c>
      <c r="I33" s="58">
        <v>1000000000000</v>
      </c>
    </row>
    <row r="34" spans="1:9">
      <c r="A34" s="46">
        <v>7</v>
      </c>
      <c r="B34" s="47">
        <v>218538053.75470433</v>
      </c>
      <c r="C34" s="8">
        <v>30.637258596649033</v>
      </c>
      <c r="D34" s="8">
        <v>5.6276902578120721E+39</v>
      </c>
      <c r="E34" s="8">
        <v>12254.903438659614</v>
      </c>
      <c r="F34" s="8">
        <v>-387745.09656134038</v>
      </c>
      <c r="G34" s="8">
        <v>73</v>
      </c>
      <c r="H34" s="53">
        <v>1.0000000000000001E-15</v>
      </c>
      <c r="I34" s="58">
        <v>100000000000</v>
      </c>
    </row>
    <row r="35" spans="1:9">
      <c r="A35" s="46">
        <v>8</v>
      </c>
      <c r="B35" s="47">
        <v>218538053.75471041</v>
      </c>
      <c r="C35" s="8">
        <v>30.637258596647293</v>
      </c>
      <c r="D35" s="8">
        <v>5.6276902578119088E+39</v>
      </c>
      <c r="E35" s="8">
        <v>12254.903438658917</v>
      </c>
      <c r="F35" s="8">
        <v>-387745.09656134108</v>
      </c>
      <c r="G35" s="8">
        <v>69</v>
      </c>
      <c r="H35" s="53">
        <v>1.0000000000000001E-15</v>
      </c>
      <c r="I35" s="58">
        <v>10000000000</v>
      </c>
    </row>
    <row r="36" spans="1:9">
      <c r="A36" s="46">
        <v>9</v>
      </c>
      <c r="B36" s="47">
        <v>218538053.75470722</v>
      </c>
      <c r="C36" s="8">
        <v>30.637258596648383</v>
      </c>
      <c r="D36" s="8">
        <v>5.6276902578120273E+39</v>
      </c>
      <c r="E36" s="8">
        <v>12254.903438659354</v>
      </c>
      <c r="F36" s="8">
        <v>-387745.09656134067</v>
      </c>
      <c r="G36" s="8">
        <v>64</v>
      </c>
      <c r="H36" s="53">
        <v>1.0000000000000001E-15</v>
      </c>
      <c r="I36" s="58">
        <v>1000000000</v>
      </c>
    </row>
    <row r="37" spans="1:9">
      <c r="A37" s="46">
        <v>10</v>
      </c>
      <c r="B37" s="47">
        <v>218538053.75470835</v>
      </c>
      <c r="C37" s="8">
        <v>30.637258596647946</v>
      </c>
      <c r="D37" s="8">
        <v>5.6276902578119765E+39</v>
      </c>
      <c r="E37" s="8">
        <v>12254.903438659179</v>
      </c>
      <c r="F37" s="8">
        <v>-387745.09656134085</v>
      </c>
      <c r="G37" s="8">
        <v>59</v>
      </c>
      <c r="H37" s="53">
        <v>1.0000000000000001E-15</v>
      </c>
      <c r="I37" s="58">
        <v>100000000</v>
      </c>
    </row>
    <row r="38" spans="1:9">
      <c r="A38" s="46">
        <v>11</v>
      </c>
      <c r="B38" s="47">
        <v>218538053.75471175</v>
      </c>
      <c r="C38" s="8">
        <v>30.637258596646856</v>
      </c>
      <c r="D38" s="8">
        <v>5.6276902578118641E+39</v>
      </c>
      <c r="E38" s="8">
        <v>12254.903438658743</v>
      </c>
      <c r="F38" s="8">
        <v>-387745.09656134126</v>
      </c>
      <c r="G38" s="8">
        <v>54</v>
      </c>
      <c r="H38" s="53">
        <v>1.0000000000000001E-15</v>
      </c>
      <c r="I38" s="58">
        <v>10000000</v>
      </c>
    </row>
    <row r="39" spans="1:9">
      <c r="A39" s="46">
        <v>12</v>
      </c>
      <c r="B39" s="47">
        <v>218538053.75470826</v>
      </c>
      <c r="C39" s="8">
        <v>30.637258596647946</v>
      </c>
      <c r="D39" s="8">
        <v>5.6276902578119741E+39</v>
      </c>
      <c r="E39" s="8">
        <v>12254.903438659179</v>
      </c>
      <c r="F39" s="8">
        <v>-387745.09656134085</v>
      </c>
      <c r="G39" s="8">
        <v>50</v>
      </c>
      <c r="H39" s="53">
        <v>1.0000000000000001E-15</v>
      </c>
      <c r="I39" s="58">
        <v>1000000</v>
      </c>
    </row>
    <row r="40" spans="1:9">
      <c r="A40" s="46">
        <v>13</v>
      </c>
      <c r="B40" s="98">
        <v>218538053.75471118</v>
      </c>
      <c r="C40" s="1">
        <v>30.637258596646856</v>
      </c>
      <c r="D40" s="1">
        <v>5.6276902578118496E+39</v>
      </c>
      <c r="E40" s="1">
        <v>12254.903438658743</v>
      </c>
      <c r="F40" s="1">
        <v>-387745.09656134126</v>
      </c>
      <c r="G40" s="1">
        <v>45</v>
      </c>
      <c r="H40" s="1">
        <v>1.0000000000000001E-15</v>
      </c>
      <c r="I40" s="81">
        <v>100000</v>
      </c>
    </row>
    <row r="41" spans="1:9">
      <c r="A41" s="46">
        <v>14</v>
      </c>
      <c r="B41" s="98">
        <v>218538053.75470817</v>
      </c>
      <c r="C41" s="1">
        <v>30.637258596647946</v>
      </c>
      <c r="D41" s="1">
        <v>5.6276902578119717E+39</v>
      </c>
      <c r="E41" s="1">
        <v>12254.903438659179</v>
      </c>
      <c r="F41" s="1">
        <v>-387745.09656134085</v>
      </c>
      <c r="G41" s="1">
        <v>40</v>
      </c>
      <c r="H41" s="1">
        <v>1.0000000000000001E-15</v>
      </c>
      <c r="I41" s="81">
        <v>10000</v>
      </c>
    </row>
    <row r="42" spans="1:9">
      <c r="A42" s="46">
        <v>15</v>
      </c>
      <c r="B42" s="98">
        <v>218538053.75470403</v>
      </c>
      <c r="C42" s="1">
        <v>30.63725859664947</v>
      </c>
      <c r="D42" s="1">
        <v>5.6276902578121446E+39</v>
      </c>
      <c r="E42" s="1">
        <v>12254.903438659789</v>
      </c>
      <c r="F42" s="1">
        <v>-387745.09656134021</v>
      </c>
      <c r="G42" s="1">
        <v>35</v>
      </c>
      <c r="H42" s="1">
        <v>1.0000000000000001E-15</v>
      </c>
      <c r="I42" s="81">
        <v>1000</v>
      </c>
    </row>
    <row r="43" spans="1:9">
      <c r="A43" s="46">
        <v>16</v>
      </c>
      <c r="B43" s="98">
        <v>218538053.75470403</v>
      </c>
      <c r="C43" s="1">
        <v>30.63725859664947</v>
      </c>
      <c r="D43" s="1">
        <v>5.6276902578121446E+39</v>
      </c>
      <c r="E43" s="1">
        <v>12254.903438659789</v>
      </c>
      <c r="F43" s="1">
        <v>-387745.09656134021</v>
      </c>
      <c r="G43" s="1">
        <v>30</v>
      </c>
      <c r="H43" s="1">
        <v>1.0000000000000001E-15</v>
      </c>
      <c r="I43" s="81">
        <v>100</v>
      </c>
    </row>
    <row r="44" spans="1:9">
      <c r="A44" s="46">
        <v>17</v>
      </c>
      <c r="B44" s="98">
        <v>218538053.75470895</v>
      </c>
      <c r="C44" s="1">
        <v>30.63725859664773</v>
      </c>
      <c r="D44" s="1">
        <v>5.6276902578119524E+39</v>
      </c>
      <c r="E44" s="1">
        <v>12254.903438659092</v>
      </c>
      <c r="F44" s="1">
        <v>-387745.09656134091</v>
      </c>
      <c r="G44" s="1">
        <v>26</v>
      </c>
      <c r="H44" s="1">
        <v>1.0000000000000001E-15</v>
      </c>
      <c r="I44" s="81">
        <v>10</v>
      </c>
    </row>
    <row r="45" spans="1:9" ht="13.5" thickBot="1">
      <c r="A45" s="59">
        <v>18</v>
      </c>
      <c r="B45" s="99">
        <v>218538053.7547065</v>
      </c>
      <c r="C45" s="82">
        <v>30.637258596648383</v>
      </c>
      <c r="D45" s="82">
        <v>5.6276902578120092E+39</v>
      </c>
      <c r="E45" s="82">
        <v>12254.903438659354</v>
      </c>
      <c r="F45" s="82">
        <v>-387745.09656134067</v>
      </c>
      <c r="G45" s="82">
        <v>21</v>
      </c>
      <c r="H45" s="82">
        <v>1.0000000000000001E-15</v>
      </c>
      <c r="I45" s="83">
        <v>1</v>
      </c>
    </row>
  </sheetData>
  <phoneticPr fontId="2" type="noConversion"/>
  <pageMargins left="0.75" right="0.75" top="1" bottom="1" header="0.5" footer="0.5"/>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sheet3</vt:lpstr>
      <vt:lpstr>Sheet2</vt:lpstr>
      <vt:lpstr>sheet4</vt:lpstr>
      <vt:lpstr>sheet5</vt:lpstr>
    </vt:vector>
  </TitlesOfParts>
  <Company>КТУ</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Лабораторная работа №10</dc:title>
  <dc:subject>Методы оптимизации</dc:subject>
  <dc:creator>ten_IG</dc:creator>
  <dc:description>15.08.2007 The file has been updated for POVT-05.</dc:description>
  <cp:lastModifiedBy>Nursultan Abakirov</cp:lastModifiedBy>
  <cp:lastPrinted>2002-04-17T10:32:42Z</cp:lastPrinted>
  <dcterms:created xsi:type="dcterms:W3CDTF">2002-01-25T11:06:38Z</dcterms:created>
  <dcterms:modified xsi:type="dcterms:W3CDTF">2018-10-23T13:36:16Z</dcterms:modified>
  <cp:category>ПОВТ-00, ФИТ-1-00</cp:category>
</cp:coreProperties>
</file>