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5"/>
  </bookViews>
  <sheets>
    <sheet name="Sheet2" sheetId="6" r:id="rId1"/>
    <sheet name="RAB MOU" sheetId="5" r:id="rId2"/>
    <sheet name="PEMBELAJARAN" sheetId="3" r:id="rId3"/>
    <sheet name="PPP DAN BUDAYA KERJA" sheetId="2" r:id="rId4"/>
    <sheet name="PERUNDUNGAN" sheetId="4" r:id="rId5"/>
    <sheet name="IHT" sheetId="7" r:id="rId6"/>
    <sheet name="Sheet1" sheetId="8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5" l="1"/>
  <c r="K25" i="5"/>
  <c r="E57" i="5"/>
  <c r="V115" i="2"/>
  <c r="J51" i="5"/>
  <c r="V118" i="2"/>
  <c r="J45" i="5"/>
  <c r="J41" i="5"/>
  <c r="E18" i="6" l="1"/>
  <c r="J24" i="2" l="1"/>
  <c r="W10" i="2" l="1"/>
  <c r="V23" i="2"/>
  <c r="V39" i="2"/>
  <c r="V54" i="2"/>
  <c r="V66" i="2"/>
  <c r="V81" i="2"/>
  <c r="V94" i="2"/>
  <c r="W86" i="2" s="1"/>
  <c r="J163" i="3"/>
  <c r="V163" i="3" s="1"/>
  <c r="G32" i="5" s="1"/>
  <c r="V114" i="2"/>
  <c r="C7" i="7"/>
  <c r="E7" i="7" s="1"/>
  <c r="C16" i="7"/>
  <c r="E16" i="7" s="1"/>
  <c r="C15" i="7"/>
  <c r="E15" i="7" s="1"/>
  <c r="C14" i="7"/>
  <c r="E14" i="7" s="1"/>
  <c r="C6" i="7"/>
  <c r="E6" i="7" s="1"/>
  <c r="E13" i="7"/>
  <c r="E11" i="7"/>
  <c r="E12" i="7"/>
  <c r="E10" i="7"/>
  <c r="C8" i="7"/>
  <c r="E8" i="7" s="1"/>
  <c r="C9" i="7"/>
  <c r="E9" i="7" s="1"/>
  <c r="L15" i="3"/>
  <c r="E3" i="7"/>
  <c r="E4" i="7"/>
  <c r="G16" i="6"/>
  <c r="G14" i="6"/>
  <c r="V117" i="2"/>
  <c r="G51" i="5" s="1"/>
  <c r="W109" i="2"/>
  <c r="G52" i="5"/>
  <c r="I52" i="5" s="1"/>
  <c r="G49" i="5"/>
  <c r="I48" i="5" s="1"/>
  <c r="G45" i="5"/>
  <c r="I44" i="5" s="1"/>
  <c r="G12" i="6" s="1"/>
  <c r="G43" i="5"/>
  <c r="G42" i="5"/>
  <c r="G41" i="5"/>
  <c r="G40" i="5"/>
  <c r="G37" i="5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4" i="4"/>
  <c r="H13" i="4"/>
  <c r="H11" i="4"/>
  <c r="H10" i="4"/>
  <c r="H9" i="4"/>
  <c r="H8" i="4"/>
  <c r="H7" i="4"/>
  <c r="H43" i="4" s="1"/>
  <c r="V116" i="2"/>
  <c r="V112" i="2"/>
  <c r="V113" i="2"/>
  <c r="V111" i="2"/>
  <c r="V110" i="2"/>
  <c r="M93" i="3"/>
  <c r="Q12" i="3"/>
  <c r="L13" i="3"/>
  <c r="L14" i="3"/>
  <c r="L12" i="3"/>
  <c r="V16" i="3"/>
  <c r="J15" i="3"/>
  <c r="J14" i="3"/>
  <c r="V14" i="3" s="1"/>
  <c r="J13" i="3"/>
  <c r="J12" i="3"/>
  <c r="Q11" i="3"/>
  <c r="J11" i="3"/>
  <c r="Q10" i="3"/>
  <c r="J10" i="3"/>
  <c r="V191" i="3"/>
  <c r="J190" i="3"/>
  <c r="V190" i="3" s="1"/>
  <c r="J189" i="3"/>
  <c r="V189" i="3" s="1"/>
  <c r="J188" i="3"/>
  <c r="V188" i="3" s="1"/>
  <c r="Q187" i="3"/>
  <c r="V187" i="3" s="1"/>
  <c r="Q186" i="3"/>
  <c r="V186" i="3" s="1"/>
  <c r="Q185" i="3"/>
  <c r="V185" i="3" s="1"/>
  <c r="Q184" i="3"/>
  <c r="V184" i="3" s="1"/>
  <c r="V192" i="3" s="1"/>
  <c r="V177" i="3"/>
  <c r="J176" i="3"/>
  <c r="V176" i="3" s="1"/>
  <c r="J175" i="3"/>
  <c r="V175" i="3" s="1"/>
  <c r="J174" i="3"/>
  <c r="V174" i="3" s="1"/>
  <c r="J173" i="3"/>
  <c r="V173" i="3" s="1"/>
  <c r="J172" i="3"/>
  <c r="V172" i="3" s="1"/>
  <c r="Q171" i="3"/>
  <c r="J171" i="3"/>
  <c r="Q170" i="3"/>
  <c r="J170" i="3"/>
  <c r="Q169" i="3"/>
  <c r="J169" i="3"/>
  <c r="V158" i="3"/>
  <c r="J157" i="3"/>
  <c r="V157" i="3" s="1"/>
  <c r="J156" i="3"/>
  <c r="V156" i="3" s="1"/>
  <c r="J155" i="3"/>
  <c r="V155" i="3" s="1"/>
  <c r="J154" i="3"/>
  <c r="V154" i="3" s="1"/>
  <c r="J153" i="3"/>
  <c r="V153" i="3" s="1"/>
  <c r="Q152" i="3"/>
  <c r="J152" i="3"/>
  <c r="V146" i="3"/>
  <c r="J145" i="3"/>
  <c r="V145" i="3" s="1"/>
  <c r="J144" i="3"/>
  <c r="V144" i="3" s="1"/>
  <c r="J143" i="3"/>
  <c r="V143" i="3" s="1"/>
  <c r="J142" i="3"/>
  <c r="V142" i="3" s="1"/>
  <c r="J141" i="3"/>
  <c r="V141" i="3" s="1"/>
  <c r="Q140" i="3"/>
  <c r="J140" i="3"/>
  <c r="V136" i="3"/>
  <c r="J135" i="3"/>
  <c r="V135" i="3" s="1"/>
  <c r="J134" i="3"/>
  <c r="V134" i="3" s="1"/>
  <c r="J133" i="3"/>
  <c r="V133" i="3" s="1"/>
  <c r="J132" i="3"/>
  <c r="V132" i="3" s="1"/>
  <c r="J131" i="3"/>
  <c r="V131" i="3" s="1"/>
  <c r="Q130" i="3"/>
  <c r="J130" i="3"/>
  <c r="V124" i="3"/>
  <c r="J123" i="3"/>
  <c r="V123" i="3" s="1"/>
  <c r="J122" i="3"/>
  <c r="V122" i="3" s="1"/>
  <c r="J121" i="3"/>
  <c r="V121" i="3" s="1"/>
  <c r="J120" i="3"/>
  <c r="V120" i="3" s="1"/>
  <c r="J119" i="3"/>
  <c r="V119" i="3" s="1"/>
  <c r="Q118" i="3"/>
  <c r="J118" i="3"/>
  <c r="V114" i="3"/>
  <c r="J113" i="3"/>
  <c r="V113" i="3" s="1"/>
  <c r="J112" i="3"/>
  <c r="V112" i="3" s="1"/>
  <c r="J111" i="3"/>
  <c r="V111" i="3" s="1"/>
  <c r="J110" i="3"/>
  <c r="V110" i="3" s="1"/>
  <c r="J109" i="3"/>
  <c r="V109" i="3" s="1"/>
  <c r="Q108" i="3"/>
  <c r="J108" i="3"/>
  <c r="V103" i="3"/>
  <c r="J102" i="3"/>
  <c r="V102" i="3" s="1"/>
  <c r="J101" i="3"/>
  <c r="V101" i="3" s="1"/>
  <c r="J100" i="3"/>
  <c r="V100" i="3" s="1"/>
  <c r="J99" i="3"/>
  <c r="V99" i="3" s="1"/>
  <c r="J98" i="3"/>
  <c r="V98" i="3" s="1"/>
  <c r="Q97" i="3"/>
  <c r="J97" i="3"/>
  <c r="R93" i="3"/>
  <c r="J93" i="3"/>
  <c r="V90" i="3"/>
  <c r="J89" i="3"/>
  <c r="V89" i="3" s="1"/>
  <c r="J88" i="3"/>
  <c r="V88" i="3" s="1"/>
  <c r="J87" i="3"/>
  <c r="V87" i="3" s="1"/>
  <c r="J86" i="3"/>
  <c r="V86" i="3" s="1"/>
  <c r="J85" i="3"/>
  <c r="V85" i="3" s="1"/>
  <c r="Q84" i="3"/>
  <c r="J84" i="3"/>
  <c r="V80" i="3"/>
  <c r="J79" i="3"/>
  <c r="V79" i="3" s="1"/>
  <c r="J78" i="3"/>
  <c r="V78" i="3" s="1"/>
  <c r="J77" i="3"/>
  <c r="V77" i="3" s="1"/>
  <c r="J76" i="3"/>
  <c r="V76" i="3" s="1"/>
  <c r="J75" i="3"/>
  <c r="V75" i="3" s="1"/>
  <c r="Q74" i="3"/>
  <c r="J74" i="3"/>
  <c r="V68" i="3"/>
  <c r="J67" i="3"/>
  <c r="V67" i="3" s="1"/>
  <c r="J66" i="3"/>
  <c r="V66" i="3" s="1"/>
  <c r="J65" i="3"/>
  <c r="V65" i="3" s="1"/>
  <c r="J64" i="3"/>
  <c r="V64" i="3" s="1"/>
  <c r="J63" i="3"/>
  <c r="V63" i="3" s="1"/>
  <c r="Q62" i="3"/>
  <c r="J62" i="3"/>
  <c r="V57" i="3"/>
  <c r="J56" i="3"/>
  <c r="V56" i="3" s="1"/>
  <c r="J55" i="3"/>
  <c r="V55" i="3" s="1"/>
  <c r="J54" i="3"/>
  <c r="V54" i="3" s="1"/>
  <c r="J53" i="3"/>
  <c r="V53" i="3" s="1"/>
  <c r="J52" i="3"/>
  <c r="V52" i="3" s="1"/>
  <c r="J51" i="3"/>
  <c r="V51" i="3" s="1"/>
  <c r="Q50" i="3"/>
  <c r="J50" i="3"/>
  <c r="Q49" i="3"/>
  <c r="J49" i="3"/>
  <c r="Q48" i="3"/>
  <c r="J48" i="3"/>
  <c r="J47" i="3"/>
  <c r="V47" i="3" s="1"/>
  <c r="V42" i="3"/>
  <c r="Q41" i="3"/>
  <c r="J41" i="3"/>
  <c r="J40" i="3"/>
  <c r="V40" i="3" s="1"/>
  <c r="J39" i="3"/>
  <c r="V39" i="3" s="1"/>
  <c r="J38" i="3"/>
  <c r="V38" i="3" s="1"/>
  <c r="V35" i="3"/>
  <c r="Q34" i="3"/>
  <c r="J34" i="3"/>
  <c r="J33" i="3"/>
  <c r="V33" i="3" s="1"/>
  <c r="J32" i="3"/>
  <c r="V32" i="3" s="1"/>
  <c r="J31" i="3"/>
  <c r="V31" i="3" s="1"/>
  <c r="V28" i="3"/>
  <c r="J27" i="3"/>
  <c r="V27" i="3" s="1"/>
  <c r="J26" i="3"/>
  <c r="V26" i="3" s="1"/>
  <c r="J25" i="3"/>
  <c r="V25" i="3" s="1"/>
  <c r="J24" i="3"/>
  <c r="V24" i="3" s="1"/>
  <c r="J23" i="3"/>
  <c r="V23" i="3" s="1"/>
  <c r="J22" i="3"/>
  <c r="V22" i="3" s="1"/>
  <c r="Q21" i="3"/>
  <c r="J21" i="3"/>
  <c r="Q20" i="3"/>
  <c r="J20" i="3"/>
  <c r="J98" i="2"/>
  <c r="Q98" i="2"/>
  <c r="J99" i="2"/>
  <c r="V99" i="2" s="1"/>
  <c r="J100" i="2"/>
  <c r="V100" i="2" s="1"/>
  <c r="J101" i="2"/>
  <c r="V101" i="2" s="1"/>
  <c r="J102" i="2"/>
  <c r="V102" i="2" s="1"/>
  <c r="J103" i="2"/>
  <c r="V103" i="2" s="1"/>
  <c r="V104" i="2"/>
  <c r="J44" i="2"/>
  <c r="V44" i="2" s="1"/>
  <c r="J29" i="2"/>
  <c r="V29" i="2" s="1"/>
  <c r="J13" i="2"/>
  <c r="V13" i="2" s="1"/>
  <c r="V129" i="2"/>
  <c r="J128" i="2"/>
  <c r="V128" i="2" s="1"/>
  <c r="J127" i="2"/>
  <c r="V127" i="2" s="1"/>
  <c r="J126" i="2"/>
  <c r="V126" i="2" s="1"/>
  <c r="J125" i="2"/>
  <c r="V125" i="2" s="1"/>
  <c r="J124" i="2"/>
  <c r="V124" i="2" s="1"/>
  <c r="J123" i="2"/>
  <c r="V123" i="2" s="1"/>
  <c r="J122" i="2"/>
  <c r="V122" i="2" s="1"/>
  <c r="W121" i="2" s="1"/>
  <c r="V92" i="2"/>
  <c r="J91" i="2"/>
  <c r="V91" i="2" s="1"/>
  <c r="J90" i="2"/>
  <c r="V90" i="2" s="1"/>
  <c r="J89" i="2"/>
  <c r="V89" i="2" s="1"/>
  <c r="J88" i="2"/>
  <c r="V88" i="2" s="1"/>
  <c r="J87" i="2"/>
  <c r="V87" i="2" s="1"/>
  <c r="Q86" i="2"/>
  <c r="J86" i="2"/>
  <c r="Q85" i="2"/>
  <c r="J85" i="2"/>
  <c r="V79" i="2"/>
  <c r="J78" i="2"/>
  <c r="V78" i="2" s="1"/>
  <c r="J77" i="2"/>
  <c r="V77" i="2" s="1"/>
  <c r="J76" i="2"/>
  <c r="V76" i="2" s="1"/>
  <c r="J75" i="2"/>
  <c r="V75" i="2" s="1"/>
  <c r="J74" i="2"/>
  <c r="V74" i="2" s="1"/>
  <c r="Q73" i="2"/>
  <c r="J73" i="2"/>
  <c r="Q72" i="2"/>
  <c r="J72" i="2"/>
  <c r="V65" i="2"/>
  <c r="J64" i="2"/>
  <c r="V64" i="2" s="1"/>
  <c r="J63" i="2"/>
  <c r="V63" i="2" s="1"/>
  <c r="J62" i="2"/>
  <c r="V62" i="2" s="1"/>
  <c r="J61" i="2"/>
  <c r="V61" i="2" s="1"/>
  <c r="J60" i="2"/>
  <c r="V60" i="2" s="1"/>
  <c r="J59" i="2"/>
  <c r="V59" i="2" s="1"/>
  <c r="J58" i="2"/>
  <c r="V58" i="2" s="1"/>
  <c r="Q57" i="2"/>
  <c r="J57" i="2"/>
  <c r="Q56" i="2"/>
  <c r="J56" i="2"/>
  <c r="V53" i="2"/>
  <c r="J52" i="2"/>
  <c r="V52" i="2" s="1"/>
  <c r="J51" i="2"/>
  <c r="V51" i="2" s="1"/>
  <c r="J50" i="2"/>
  <c r="V50" i="2" s="1"/>
  <c r="J49" i="2"/>
  <c r="V49" i="2" s="1"/>
  <c r="J48" i="2"/>
  <c r="V48" i="2" s="1"/>
  <c r="J47" i="2"/>
  <c r="V47" i="2" s="1"/>
  <c r="J46" i="2"/>
  <c r="V46" i="2" s="1"/>
  <c r="J45" i="2"/>
  <c r="V45" i="2" s="1"/>
  <c r="Q43" i="2"/>
  <c r="J43" i="2"/>
  <c r="V38" i="2"/>
  <c r="J37" i="2"/>
  <c r="V37" i="2" s="1"/>
  <c r="J36" i="2"/>
  <c r="V36" i="2" s="1"/>
  <c r="J35" i="2"/>
  <c r="V35" i="2" s="1"/>
  <c r="J34" i="2"/>
  <c r="V34" i="2" s="1"/>
  <c r="J33" i="2"/>
  <c r="V33" i="2" s="1"/>
  <c r="J32" i="2"/>
  <c r="V32" i="2" s="1"/>
  <c r="J31" i="2"/>
  <c r="V31" i="2" s="1"/>
  <c r="J30" i="2"/>
  <c r="V30" i="2" s="1"/>
  <c r="Q28" i="2"/>
  <c r="J28" i="2"/>
  <c r="Q27" i="2"/>
  <c r="J27" i="2"/>
  <c r="V22" i="2"/>
  <c r="J21" i="2"/>
  <c r="V21" i="2" s="1"/>
  <c r="J20" i="2"/>
  <c r="V20" i="2" s="1"/>
  <c r="J19" i="2"/>
  <c r="V19" i="2" s="1"/>
  <c r="J18" i="2"/>
  <c r="V18" i="2" s="1"/>
  <c r="J17" i="2"/>
  <c r="V17" i="2" s="1"/>
  <c r="J16" i="2"/>
  <c r="V16" i="2" s="1"/>
  <c r="J15" i="2"/>
  <c r="V15" i="2" s="1"/>
  <c r="J14" i="2"/>
  <c r="V14" i="2" s="1"/>
  <c r="Q12" i="2"/>
  <c r="J12" i="2"/>
  <c r="Q11" i="2"/>
  <c r="J11" i="2"/>
  <c r="G36" i="5" l="1"/>
  <c r="I34" i="5" s="1"/>
  <c r="G10" i="6" s="1"/>
  <c r="W183" i="3"/>
  <c r="V13" i="3"/>
  <c r="I39" i="5"/>
  <c r="G11" i="6" s="1"/>
  <c r="G47" i="5"/>
  <c r="I46" i="5" s="1"/>
  <c r="G13" i="6" s="1"/>
  <c r="E5" i="7"/>
  <c r="E17" i="7" s="1"/>
  <c r="E20" i="7" s="1"/>
  <c r="I50" i="5"/>
  <c r="G15" i="6" s="1"/>
  <c r="V21" i="3"/>
  <c r="V98" i="2"/>
  <c r="V105" i="2" s="1"/>
  <c r="W97" i="2"/>
  <c r="V15" i="3"/>
  <c r="V12" i="3"/>
  <c r="V11" i="3"/>
  <c r="V10" i="3"/>
  <c r="V169" i="3"/>
  <c r="V171" i="3"/>
  <c r="V50" i="3"/>
  <c r="V74" i="3"/>
  <c r="V81" i="3" s="1"/>
  <c r="G19" i="5" s="1"/>
  <c r="V20" i="3"/>
  <c r="V29" i="3" s="1"/>
  <c r="V84" i="3"/>
  <c r="V91" i="3" s="1"/>
  <c r="G21" i="5" s="1"/>
  <c r="V118" i="3"/>
  <c r="V125" i="3" s="1"/>
  <c r="G27" i="5" s="1"/>
  <c r="V170" i="3"/>
  <c r="V62" i="3"/>
  <c r="V69" i="3" s="1"/>
  <c r="G18" i="5" s="1"/>
  <c r="V93" i="3"/>
  <c r="G22" i="5" s="1"/>
  <c r="V140" i="3"/>
  <c r="V147" i="3" s="1"/>
  <c r="G29" i="5" s="1"/>
  <c r="V49" i="3"/>
  <c r="V34" i="3"/>
  <c r="V41" i="3"/>
  <c r="V43" i="3" s="1"/>
  <c r="G11" i="5" s="1"/>
  <c r="V48" i="3"/>
  <c r="V58" i="3" s="1"/>
  <c r="W46" i="3" s="1"/>
  <c r="V97" i="3"/>
  <c r="V104" i="3" s="1"/>
  <c r="G24" i="5" s="1"/>
  <c r="V108" i="3"/>
  <c r="V115" i="3" s="1"/>
  <c r="G25" i="5" s="1"/>
  <c r="V152" i="3"/>
  <c r="V159" i="3" s="1"/>
  <c r="G31" i="5" s="1"/>
  <c r="V130" i="3"/>
  <c r="V137" i="3" s="1"/>
  <c r="G28" i="5" s="1"/>
  <c r="V72" i="2"/>
  <c r="V11" i="2"/>
  <c r="V28" i="2"/>
  <c r="V85" i="2"/>
  <c r="V43" i="2"/>
  <c r="V57" i="2"/>
  <c r="V73" i="2"/>
  <c r="V27" i="2"/>
  <c r="V86" i="2"/>
  <c r="V12" i="2"/>
  <c r="V56" i="2"/>
  <c r="V132" i="2"/>
  <c r="V178" i="3" l="1"/>
  <c r="G33" i="5" s="1"/>
  <c r="I16" i="5" s="1"/>
  <c r="G9" i="6" s="1"/>
  <c r="W59" i="3"/>
  <c r="V36" i="3"/>
  <c r="G10" i="5" s="1"/>
  <c r="G9" i="5"/>
  <c r="V17" i="3"/>
  <c r="W9" i="3" s="1"/>
  <c r="W194" i="3" s="1"/>
  <c r="W71" i="2"/>
  <c r="G8" i="5" l="1"/>
  <c r="J25" i="5" s="1"/>
  <c r="J56" i="5" s="1"/>
  <c r="G14" i="5"/>
  <c r="I14" i="5" s="1"/>
  <c r="G8" i="6" s="1"/>
  <c r="W139" i="2"/>
  <c r="I7" i="5" l="1"/>
  <c r="I55" i="5"/>
  <c r="G55" i="5"/>
  <c r="G7" i="6" l="1"/>
  <c r="G18" i="6" s="1"/>
</calcChain>
</file>

<file path=xl/sharedStrings.xml><?xml version="1.0" encoding="utf-8"?>
<sst xmlns="http://schemas.openxmlformats.org/spreadsheetml/2006/main" count="1089" uniqueCount="309">
  <si>
    <t>*Dalam Jawa</t>
  </si>
  <si>
    <t>No</t>
  </si>
  <si>
    <t>Komponen/Program/Bentuk Kegiatan</t>
  </si>
  <si>
    <t>Rincian</t>
  </si>
  <si>
    <t>Total</t>
  </si>
  <si>
    <t>Komponen Biaya</t>
  </si>
  <si>
    <t>Org</t>
  </si>
  <si>
    <t>Keg</t>
  </si>
  <si>
    <t>Hari</t>
  </si>
  <si>
    <t>Konsumsi</t>
  </si>
  <si>
    <t>Total Konsumsi</t>
  </si>
  <si>
    <t>Taxi</t>
  </si>
  <si>
    <t>T. Lokal</t>
  </si>
  <si>
    <t>Ant. Kota</t>
  </si>
  <si>
    <t xml:space="preserve">T. Udara </t>
  </si>
  <si>
    <t>Jam Narsum</t>
  </si>
  <si>
    <t>Honor Narasumber</t>
  </si>
  <si>
    <t>Total           Narasumber</t>
  </si>
  <si>
    <t>Uang Lelah Harian</t>
  </si>
  <si>
    <t>Uang Harian RDK</t>
  </si>
  <si>
    <t>Akomodasi</t>
  </si>
  <si>
    <t xml:space="preserve">Bahan </t>
  </si>
  <si>
    <t>Nara Sumber (Tim Pendamping Nasional)</t>
  </si>
  <si>
    <t>Nara Sumber (Pengawas Pembina)</t>
  </si>
  <si>
    <t>Tim IDUKA</t>
  </si>
  <si>
    <t xml:space="preserve">Dinas Pendidikan Provinsi (Unsur Pimpinan) </t>
  </si>
  <si>
    <t>Komite Sekolah</t>
  </si>
  <si>
    <t>Kepala Sekolah</t>
  </si>
  <si>
    <t>Wakil Kepala Sekolah</t>
  </si>
  <si>
    <t>Panitia</t>
  </si>
  <si>
    <t>Bahan</t>
  </si>
  <si>
    <t>Wakil Kepala Bidang Kurikulum</t>
  </si>
  <si>
    <t>Waka Kurikulum</t>
  </si>
  <si>
    <t>Workshop Penguatan Pembelajaran</t>
  </si>
  <si>
    <t>Pengawas Pembina (Verifikasi Penjaminan Mutu)</t>
  </si>
  <si>
    <t>3.1</t>
  </si>
  <si>
    <t>Penyelarasan Kurikulum</t>
  </si>
  <si>
    <t>Peserta Workshop Penyelarasan Kurikulum</t>
  </si>
  <si>
    <t>Pengawas Pembina</t>
  </si>
  <si>
    <t>Wakil Kepala Sekolah Bidang Kurikulum</t>
  </si>
  <si>
    <t>Peserta Rapat Dalam Kantor (RDK) Penyelarasan Kurikulum</t>
  </si>
  <si>
    <t>3.2</t>
  </si>
  <si>
    <t>Pelaksaaan Pembelajaran</t>
  </si>
  <si>
    <t>a.</t>
  </si>
  <si>
    <t>Rapat Penyusunan Program Pembelajaran (Pembelajaran di Sekolah dan di IDUKA, Pembelajaran Sistem Blok, Pembelajaran Berbasis Proyek, dan Penilaian Hasil Belajar).</t>
  </si>
  <si>
    <t>Peserta Rapat Dalam Kantor (RDK) Penyusunan Program Pembelajaran (Pembelajaran di Sekolah dan di IDUKA, Pembelajaran Sistem Blok, Pembelajaran Berbasis Proyek, dan Penilaian Hasil Belajar)</t>
  </si>
  <si>
    <t>b.</t>
  </si>
  <si>
    <t>Guru (tamu) dari IDUKA</t>
  </si>
  <si>
    <t>Guru Tamu dari IDUKA</t>
  </si>
  <si>
    <t>3.3</t>
  </si>
  <si>
    <t>Penyusunan Bahan Ajar (Manual dan Digital)</t>
  </si>
  <si>
    <t>Peserta Workshop Penyusunan Bahan Ajar (Manual dan Digital)</t>
  </si>
  <si>
    <t>b. Rapat Pelaksanaan Penyusunan Bahan Ajar (Manual dan Digital)</t>
  </si>
  <si>
    <r>
      <rPr>
        <b/>
        <sz val="11"/>
        <color theme="1"/>
        <rFont val="Maiandra GD"/>
        <family val="2"/>
      </rPr>
      <t>Tujuan</t>
    </r>
    <r>
      <rPr>
        <sz val="11"/>
        <color theme="1"/>
        <rFont val="Maiandra GD"/>
        <family val="2"/>
      </rPr>
      <t xml:space="preserve"> : Menyusun Bahan Ajar (Manual dan Digital)</t>
    </r>
  </si>
  <si>
    <t>Menyusun Bahan Ajar (Manual dan Digital)</t>
  </si>
  <si>
    <t>Peserta Rapat Dalam Kantor (RDK) penyusunan Bahan Ajar ( Manual dan Digital)</t>
  </si>
  <si>
    <t>3.4</t>
  </si>
  <si>
    <t>Perencanaan, Pelaksanaan, dan Penilaian PKL Bersama IDUKA</t>
  </si>
  <si>
    <t>Peserta Workshop Penyusunan Program PKL Bersama IDUKA</t>
  </si>
  <si>
    <t>b. Rapat Penyusunan Program PKL bersama IDUKA</t>
  </si>
  <si>
    <r>
      <rPr>
        <b/>
        <sz val="11"/>
        <color theme="1"/>
        <rFont val="Maiandra GD"/>
        <family val="2"/>
      </rPr>
      <t>Tujuan</t>
    </r>
    <r>
      <rPr>
        <sz val="11"/>
        <color theme="1"/>
        <rFont val="Maiandra GD"/>
        <family val="2"/>
      </rPr>
      <t xml:space="preserve"> : Menyusun Program PKL yang direncanakan, dilaksanakan dan di evaluasi bersama SMK dan IDUKA</t>
    </r>
  </si>
  <si>
    <t>Peserta Rapat Dalam Kantor (RDK) penyusunan Program PKL bersama IDUKA</t>
  </si>
  <si>
    <t>3.5</t>
  </si>
  <si>
    <t>Pelaksanaan Sertifikasi Kompetensi Siswa oleh IDUKA</t>
  </si>
  <si>
    <t>Peserta Workshop Penyusunan Program Sertifikasi Kompetensi Siswa oleh IDUKA</t>
  </si>
  <si>
    <t>3.6</t>
  </si>
  <si>
    <t>Pelaksanaan Magang Guru dan Sertifikasinya</t>
  </si>
  <si>
    <t xml:space="preserve">Peserta Workshop Penyusunan Program Magang Guru Bersertifikat </t>
  </si>
  <si>
    <t>b. Pelaksanaan Magang Guru Bersertifikat di IDUKA</t>
  </si>
  <si>
    <t>3.7</t>
  </si>
  <si>
    <t>Pelaksanaan Komitmen IDUKA untuk Rekruitmen dan Penyaluran Lulusan, serta Pemanfaatan Fasilitas Bersama</t>
  </si>
  <si>
    <t>Peserta Workshop Pelaksanaan Komitmen IDUKA untuk Rekruitmen dan Penyaluran Lulusan</t>
  </si>
  <si>
    <t>Unsur Bappeda Provinsi</t>
  </si>
  <si>
    <t>Nara Sumber (Tim Pendamping Nasional) (Daring)</t>
  </si>
  <si>
    <t>Nara Sumber (Pengawas Pembina) (Daring)</t>
  </si>
  <si>
    <t>Tim IDUKA (Daring)</t>
  </si>
  <si>
    <t>Dinas Pendidikan Provinsi (Unsur Pimpinan) (Daring)</t>
  </si>
  <si>
    <t>4.2</t>
  </si>
  <si>
    <t xml:space="preserve"> Satu Paket Kegiatan</t>
  </si>
  <si>
    <t>TOTAL</t>
  </si>
  <si>
    <t>RENCANA ANGGARAN BIAYA (RAB) PENDAMPING PENGEMBANGAN PEMBELAJARAN DI SMK PK TAHUN 2021</t>
  </si>
  <si>
    <t>1.2 Workshop Penyusunan Draf Dokumen Pembelajaran SMK PK</t>
  </si>
  <si>
    <t>Peserta Workshop Penyusunan Draf Dokumen Pembelajaran SMK PK</t>
  </si>
  <si>
    <t>Peserta Rapat Dalam Kantor (RDK) Penyempurnaan Draf Dokumen Pembelajaran SMK PK</t>
  </si>
  <si>
    <t>1.4 Finalisasi Dokumen Pembelajaran SMK PK</t>
  </si>
  <si>
    <t>Peserta Rapat Dalam Kantor (RDK) Finalisasi Dokumen Pembelajaran SMK PK</t>
  </si>
  <si>
    <t>Rapat dalam kantor/sekolah (RDK), 1 (satu) hari/kali melaksanakan Finalisasi Dokumen Pembelajaran SMK PK.                                                                                                                        Peserta: petugas penyempurnaan dan dari luar sebagai sarat RDK (Tim IDUKA)                                     Pelaksanaan: disekolah diluar jam belajar.                                                                     Output: Dokumen Final Pembelajaran SMK PK.</t>
  </si>
  <si>
    <t>2.1 Workshop Penguatan Pembelajaran SMK PK</t>
  </si>
  <si>
    <t>Peserta Workshop Penguatan Pengembangan SMK PK</t>
  </si>
  <si>
    <t>Pelaksanaan Pembelajaran pada SMK PK</t>
  </si>
  <si>
    <t>4.1 Workshop Evaluasi Pelaksanaan Pembelajaran pada SMK PK</t>
  </si>
  <si>
    <t>Peserta Workshop Evaluasi Pelaksanaan Pembelajaran pada SMK PK</t>
  </si>
  <si>
    <t xml:space="preserve">Evaluasi Implementasi Pembelajaran, Penyusunan Laporan dan Dokumentasi Best-Practice Pelaksanaan Pembelajaran pada SMK PK
</t>
  </si>
  <si>
    <t>Ketua Progli SMK PK</t>
  </si>
  <si>
    <t>PTK Progli SMK PK</t>
  </si>
  <si>
    <t xml:space="preserve">Workshop Penyusunan Draf Dokumen Pembelajaran SMK PK, 1 (satu) hari/kali di sekolah Menyusun Draf Dokumen Pembelajaran SMK PK.                                                                                     Peserta:  Narasumber (Tim Pendamping &amp; Pengawas Pembina), IDUKA, Kasek, Wakasek Kurikulum, Ketua Progli SMK PK, PTK Progli SMK PK                                                                                  Pelaksanaan: di sekolah                                                                                                         Output: Draf Dokumen Pembelajaran SMK PK </t>
  </si>
  <si>
    <t xml:space="preserve">Workshop Penguatan Pengembangan SMK PK, 1 (satu) hari/kali di sekolah memvalidasi dokumen pembelajaran SMK PK dan verifikasi Penjaminan Mutu SMK.                                                                                     Peserta:  Narasumber (Tim Pendamping Nasional), Pengawas Pembina, Tim IDUKA, Dinas Pendidikan Provinsi, Komite Sekolah, Kasek, Wakasek, Ketua Progli SMK PK, Seluruh PTK Sekolah                                          Pelaksanaan: di sekolah                                                                                                         Output: 1. Dokumen Pembelajaran SMK PK tervalidasi, 2. Pengisian Instrumen Penjaminan Mutu SMK terverifikasi </t>
  </si>
  <si>
    <t>Guru Produktif Progli SMK PK</t>
  </si>
  <si>
    <t>Menyelarasakan Kurikulum Progli SMK PK</t>
  </si>
  <si>
    <t>Rapat dalam kantor/sekolah (RDK), 1 (satu) kali 1 (satu) hari melaksanakan penyelarasan kurikulum sampai selesai.                                                                       Peserta: IDUKA, Pengewas Pembina, Kepala Sekolah, Waka Kurikulum, Ketua Progli SMK PK, Guru Produktif Progli SMK PK                                                                                                             Pelaksanaan: di sekolah di luar jam kerja, bertahap, dilanjutkan dengan PR                                                                                                               Output: Dokumen Kurikulum Progli SMK PK yang telah diselaraskan.</t>
  </si>
  <si>
    <t>Rapat dalam kantor/sekolah (RDK), 2 (dua) kali 1 (satu) hari melaksanakan penyusunan program pembelajaran sampai selesai.                                                                       Peserta: IDUKA, Pengewas Pembina, Kepala Sekolah, Waka Kurikulum, Ketua Progli SMK PK, Guru Produktif Progli SMK PK                                                                                                             Pelaksanaan: di sekolah di luar jam kerja, bertahap, diselingi dengan PR                                                                                                               Output: Dokumen Program Pembelajaran SMK PK.</t>
  </si>
  <si>
    <t>Seluruh PTK Progli SMK PK</t>
  </si>
  <si>
    <t>Rapat dalam kantor/sekolah (RDK), 1 (satu) Kali 1 (satu) hari melaksanakan penyusunan Bahan Ajar (Manual dan Digital).                                                                       Peserta: IDUKA, Pengewas Pembina, Kepala Sekolah, Waka Kurikulum, Ketua Progli SMK PK, Guru Produktif Progli SMK PK                                                                                                             Pelaksanaan: di sekolah di luar jam kerja, bertahap, dilanjutkan dengan PR                                                                                                               Output: Dokumen Bahan Ajar (Manual dan Digital).</t>
  </si>
  <si>
    <t>Rapat dalam kantor/sekolah (RDK), 1 (satu) Kali 1 (satu) hari melaksanakan penyusunan Program PKL yang direncanakan, dilaksanakan dan di evaluasi bersama SMK dan IDUKA.                                                                                                                   Peserta: IDUKA, Pengewas Pembina, Kepala Sekolah, Waka Kurikulum, Ketua Progli SMK PK, Guru Produktif Progli SMK PK                                                                                                             Pelaksanaan: di sekolah di luar jam kerja, bertahap, diselingi dengan PR                                                                                                               Output: Dokumen Program PKL yang direncanakan, dilaksanakan dan di evaluasi bersama SMK dan IDUKA.</t>
  </si>
  <si>
    <t>Workshop Penyusunan Program Sertifikasi Kompetensi Siswa oleh IDUKA, 1 (satu) hari/kali di sekolah melaksanakan Penyusunan Program Sertifikasi Kompetensi Siswa.                                                                                                                                        Peserta:  IDUKA, Pengawas Pembina, Kepala Sekolah, Waka Kurikulum, Ketua Progli SMK PK, Guru Produktif Progli SMK PK                                                                                                                 Pelaksanaan: di sekolah                                                                                                         Output: Program Sertifikasi Kompetensi Siswa oleh IDUKA</t>
  </si>
  <si>
    <t xml:space="preserve">Magang kerja guru, selama 1 (satu) bulan pada IDUKA                                                              Peserta: 2 (dua) Guru Produktif Progli SMK PK                                                                               Pelaksanaan : Di IDUKA yang telah disepakati                                                                                                         Output: Guru Produktif Progli SMK PK Bersertifikat Magang </t>
  </si>
  <si>
    <t>a. Workshop Pelaksanaan Komitmen IDUKA untuk Rekruitmen dan Penyaluran Lulusan, serta Pemanfaatan Fasilitas Bersama, 1 (satu) kali 1 hari di sekolah melaksanakan Penyusunan Komitmen IDUKA untuk Rekruitmen dan Panyaluran Lulusan serta Pemanfaatan Fasilitas bersama.                                                                                                                                        Peserta:  IDUKA, Pengawas Pembina, Kepala Sekolah, Waka Kurikulum, Ketua Progli SMK PK, Guru Produktif Progli SMK PK                                                                                                                 Pelaksanaan: di sekolah                                                                                                         Output: Dokumen MoU Komitmen IDUKA untuk Rekruitmen dan Penyaluran Lulusan, serta Pemanfaatan Fasilitas Bersama</t>
  </si>
  <si>
    <t>Seluruh PTK (Tim SMK PK, Guru Umum, Guru Produktif)</t>
  </si>
  <si>
    <t>RENCANA ANGGARAN BIAYA (RAB)  FASILITASI NON FISIK PENGEMBANGAN SMK PK TAHUN 2021</t>
  </si>
  <si>
    <t>DUDI</t>
  </si>
  <si>
    <t>Wakil Kepala Sekolah Bidang Humas/Hubungan Industri</t>
  </si>
  <si>
    <t xml:space="preserve">Pengawas Pembina </t>
  </si>
  <si>
    <t xml:space="preserve">Pelaksanaan: di sekolah       </t>
  </si>
  <si>
    <t>Pengembangan Karakter dan Penguatan Budaya Kerja berbasis Profil Pelajar Pancasila</t>
  </si>
  <si>
    <t xml:space="preserve">Workshop Penguatan Karakter </t>
  </si>
  <si>
    <t xml:space="preserve">Peserta Workshop Penguatan karakter </t>
  </si>
  <si>
    <t>Durasi : 1 (satu) hari di sekolah melaksanakan Workshop Penguatan Karakter dan Budaya Kerja</t>
  </si>
  <si>
    <t>Disnakertrans Kabupaten Purworejo</t>
  </si>
  <si>
    <t xml:space="preserve">Output: Dokumen Penguatan Karakter </t>
  </si>
  <si>
    <t>Wakil Kepala Sekolah Bidang Kesiswaan</t>
  </si>
  <si>
    <t>Guru BK</t>
  </si>
  <si>
    <t>Guru wali kelas</t>
  </si>
  <si>
    <t>Bahan (backdroop, ATK, publikasi, dan dokumentasi, Sertifikat, dll)</t>
  </si>
  <si>
    <t>Workshop Penguatan Budaya Kerja</t>
  </si>
  <si>
    <t>Peserta Workshop Penguatan Budaya Kerja</t>
  </si>
  <si>
    <t>Output: Dokumen Penguatan Budaya Kerja</t>
  </si>
  <si>
    <t>Workshop Penguatan Ekosistem GSM</t>
  </si>
  <si>
    <t>Peserta Workshop Penguatan Ekosistem GSM</t>
  </si>
  <si>
    <t xml:space="preserve">Penerapan Budaya Kerja di Lingkungan Sekolah </t>
  </si>
  <si>
    <t>Penerapan Budaya Kerja di Lingkungan Sekolah melalui pembentukan tim Start up bisnis dan pelatihan kewirausahaan</t>
  </si>
  <si>
    <t xml:space="preserve">Guru </t>
  </si>
  <si>
    <r>
      <t xml:space="preserve">Pengembangan </t>
    </r>
    <r>
      <rPr>
        <b/>
        <i/>
        <sz val="10"/>
        <rFont val="Tahoma"/>
        <family val="2"/>
      </rPr>
      <t>Platform</t>
    </r>
    <r>
      <rPr>
        <b/>
        <sz val="10"/>
        <rFont val="Tahoma"/>
        <family val="2"/>
      </rPr>
      <t xml:space="preserve"> Tehnologi</t>
    </r>
  </si>
  <si>
    <r>
      <t xml:space="preserve">Workshop Pengembangan </t>
    </r>
    <r>
      <rPr>
        <b/>
        <i/>
        <sz val="10"/>
        <rFont val="Tahoma"/>
        <family val="2"/>
      </rPr>
      <t>Platform</t>
    </r>
    <r>
      <rPr>
        <b/>
        <sz val="10"/>
        <rFont val="Tahoma"/>
        <family val="2"/>
      </rPr>
      <t xml:space="preserve"> Tehnology</t>
    </r>
  </si>
  <si>
    <t>Peserta  Workshop Pengembangan Platform Tehnology</t>
  </si>
  <si>
    <t xml:space="preserve">Durasi : 1 (satu) hari di sekolah melaksanakan Workshop </t>
  </si>
  <si>
    <t>Praktisi latform Tehnologi</t>
  </si>
  <si>
    <t>Output: Dokumen Pengembangan Paltform Tehnology updating wrbsite, dan pembuatan kontenpembelajarn</t>
  </si>
  <si>
    <t>Peserta  Workshop Penelusuran Tamatan</t>
  </si>
  <si>
    <t>Peserta:  DUDI,, Kepala Sekolah, Wakil Kepala Sekolah Bidang Humas/Hubungan Industri, Ketua Kompetensi Keahlian Tata Boga, Guru Produktif Kompetensi Keahlian Tata Boga,.</t>
  </si>
  <si>
    <t>Sharing Praktik Baik</t>
  </si>
  <si>
    <t>6.1</t>
  </si>
  <si>
    <t>Evaluasi Implementasi Pembelajaran, Penyusunan Laporan dan Dokumentasi Best-Practice Pelaksanaan Pembelajaran pada SMK PK</t>
  </si>
  <si>
    <t>Peserta  Workshop Sharing Praktik Baik</t>
  </si>
  <si>
    <t>Durasi : 1 (satu) hari di sekolah melaksanakan deseminasi praktik baik program magang guru dan PKL. Bagi siswa</t>
  </si>
  <si>
    <t>Narasumber dari DUDI</t>
  </si>
  <si>
    <t>Peserta:  DUDI,, Kepala Sekolah, Wakil Kepala Sekolah Bidang Humas/Hubungan Industri, Ketua Kompetensi Keahlian Tata Boga, Guru Produktif Kompetensi Keahlian Tata Boga, dan peserta didik kelas Xi dan XII yang sudah melaksanakan program PKL.</t>
  </si>
  <si>
    <t>Koordinasi dan Pelaporan</t>
  </si>
  <si>
    <t>Koordinasi dan pelaporan SMK PK penyusnan laporan akhir</t>
  </si>
  <si>
    <t>Panitia SMK PK</t>
  </si>
  <si>
    <t>Bahan (ATK, pencetkan, penjilidan dan pelaporan, dll)</t>
  </si>
  <si>
    <t>Anti Perundungan</t>
  </si>
  <si>
    <t>Jakarta, 15 Juni 2021</t>
  </si>
  <si>
    <t>Kepala SMK TI Kartika Cendekia Purworejo</t>
  </si>
  <si>
    <t>Tim Teknis Penguatan Pembelajaran</t>
  </si>
  <si>
    <t>AGUS SETYA ARDIANTO, A.Md.</t>
  </si>
  <si>
    <t>……………………………………</t>
  </si>
  <si>
    <t>NIP ----</t>
  </si>
  <si>
    <t xml:space="preserve">a. Workshop (melibatkan IDUKA, PRAKTISI)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</si>
  <si>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IDUKA/Praktisi</t>
  </si>
  <si>
    <t xml:space="preserve">Peserta:  IDUKA/Praktisi, Pengawas Pembina, Kepala Sekolah, Waka Kurikulum, Ketua KK PK, Guru Produktif KK PK  </t>
  </si>
  <si>
    <t>Tikomdik Disdik Jateng</t>
  </si>
  <si>
    <t>Output: Dokumen Penguatan Ekosistem GSM</t>
  </si>
  <si>
    <t xml:space="preserve">Peserta:  IDUKA/Praktisi, Disnakrestrans, Pengawas Pembina, Kepala Sekolah, Waka, Ketua Progli SMK PK, Guru        </t>
  </si>
  <si>
    <t>Peserta:  IDUKA/Praktisi, Disnakrestrans, Pengawas Pembina, Kepala Sekolah, Waka, Ketua Progli SMK PK, Guru</t>
  </si>
  <si>
    <t xml:space="preserve">Peserta:  IDUKA/Praktisi, Pengawas Pembina, Kepala Sekolah, Waka, Ketua Progli SMK PK, Guru </t>
  </si>
  <si>
    <t xml:space="preserve">Workshop Evaluasi Pelaksanaan Pembelajaran pada SMK PK, 1 (satu) hari/kali di sekolah mengevaluasi keterlaksanaan pembelajaran SMK PK.                                                                                     Peserta:  Narasumber (Tim Pendamping &amp; Pengawas Pembina), Tim IDUKA, Dinas Pendidikan Provinsi, Komite Sekolah, Kasek, Wakasek Kurikulum, Seluruh PTK Progli SMK PK                                                                                           
Pelaksanaan: di sekolah                                                                                                         Output: Data/informasi Keterlaksanaan Pembelajaran SMK PK </t>
  </si>
  <si>
    <t>1.3 Penyempurnaan Draf Dokumen Pembelajaran SMK PK</t>
  </si>
  <si>
    <r>
      <rPr>
        <b/>
        <sz val="10"/>
        <color theme="1"/>
        <rFont val="Maiandra GD"/>
        <family val="2"/>
      </rPr>
      <t>Rapat dalam kantor/sekolah (RDK),</t>
    </r>
    <r>
      <rPr>
        <sz val="10"/>
        <color theme="1"/>
        <rFont val="Maiandra GD"/>
        <family val="2"/>
      </rPr>
      <t xml:space="preserve"> 1 (satu) hari/kali melaksanakan Penyempurnaan Draf Dokumen Pembelajaran SMK PK.                                                                                     </t>
    </r>
    <r>
      <rPr>
        <b/>
        <sz val="10"/>
        <color theme="1"/>
        <rFont val="Maiandra GD"/>
        <family val="2"/>
      </rPr>
      <t>Peserta</t>
    </r>
    <r>
      <rPr>
        <sz val="10"/>
        <color theme="1"/>
        <rFont val="Maiandra GD"/>
        <family val="2"/>
      </rPr>
      <t xml:space="preserve">: petugas penyempurnaan dan dari luar sebagai sarat RDK (Tim IDUKA)                                     </t>
    </r>
    <r>
      <rPr>
        <b/>
        <sz val="10"/>
        <color theme="1"/>
        <rFont val="Maiandra GD"/>
        <family val="2"/>
      </rPr>
      <t>Pelaksanaan</t>
    </r>
    <r>
      <rPr>
        <sz val="10"/>
        <color theme="1"/>
        <rFont val="Maiandra GD"/>
        <family val="2"/>
      </rPr>
      <t xml:space="preserve">: disekolah diluar jam belajar, dilanjutkan dengan PR untuk bahan Finalisasi                                                                     </t>
    </r>
    <r>
      <rPr>
        <b/>
        <sz val="10"/>
        <color theme="1"/>
        <rFont val="Maiandra GD"/>
        <family val="2"/>
      </rPr>
      <t xml:space="preserve">Output: </t>
    </r>
    <r>
      <rPr>
        <sz val="10"/>
        <color theme="1"/>
        <rFont val="Maiandra GD"/>
        <family val="2"/>
      </rPr>
      <t>Dokumen Pembelajaran SMK PK.</t>
    </r>
  </si>
  <si>
    <t>Peserta IHT SMK PK dan SP</t>
  </si>
  <si>
    <t>Nara Sumber (Pengawas Pembina) (daring)</t>
  </si>
  <si>
    <t xml:space="preserve">IHT SMK PK dan Sekolah Penggerak, 10 (sepuluh) hari di sekolah.                                                                                    Peserta:  Narasumber (Tim Pendamping &amp; Pengawas Pembina), Dinas Pendidikan Provinsi, Komite Sekolah, Kasek, Wakasek, Ketua Progli SMK PK, seluruh PTK Sekolah                                         Pelaksanaan: di sekolah                                                                                                         Output: pemahamam konsep dan program bantuan Pengembangan SMK PK </t>
  </si>
  <si>
    <t>1.1 IHT SMK PK dan Sekolah Penggerak</t>
  </si>
  <si>
    <t>Narasumber (dari komite pembelajar)</t>
  </si>
  <si>
    <r>
      <rPr>
        <b/>
        <sz val="11"/>
        <color theme="1"/>
        <rFont val="Maiandra GD"/>
        <family val="2"/>
      </rPr>
      <t>Tujuan</t>
    </r>
    <r>
      <rPr>
        <sz val="11"/>
        <color theme="1"/>
        <rFont val="Maiandra GD"/>
        <family val="2"/>
      </rPr>
      <t xml:space="preserve"> : Menyelaraskan kurikulum program keahlian dengan kebutuhan IDUKA</t>
    </r>
  </si>
  <si>
    <t>Pelaksanaan Projek Profil Pelajar Pancasila</t>
  </si>
  <si>
    <t xml:space="preserve">Keterangan kegiatan </t>
  </si>
  <si>
    <t xml:space="preserve">Kegiatan berdimensi Profil Pelajar Pancasila </t>
  </si>
  <si>
    <t>2. Tahsin Al Qur'an</t>
  </si>
  <si>
    <t>3. Motivasi sukses oleh IKADI Purworejo</t>
  </si>
  <si>
    <t xml:space="preserve">4. Bhakti sosial </t>
  </si>
  <si>
    <t>5. Gelar Karya (Artikc)</t>
  </si>
  <si>
    <t>6. Workshop Nasionalisme</t>
  </si>
  <si>
    <t>Durasi : 1 tahun ( 1 tahun 6 dimensi projek)</t>
  </si>
  <si>
    <t>Peserta:  Peserta didik kelas X</t>
  </si>
  <si>
    <t>1.  Pembuatan Poster, flayer, buku Pedoman P3 buat siswa</t>
  </si>
  <si>
    <t>7. Pembuatan kotak infaq</t>
  </si>
  <si>
    <t>RENCANA ANGGARAN BIAYA</t>
  </si>
  <si>
    <t>KEGIATAN ANTI PERUNDUNGAN - BANTUAN SMK PUSAT KEUNGGULAN (SMK-PK)</t>
  </si>
  <si>
    <t>TAHUN 2021</t>
  </si>
  <si>
    <t>Program sekolah dan sosialisasi terkait pencegahan perundungan dan tindak kekerasan di sekolah.</t>
  </si>
  <si>
    <t>A.</t>
  </si>
  <si>
    <t>Penyusunan program sekolah dan sosialisasi terkait pencegahan perundungan dan tindak kekerasan di sekolah.</t>
  </si>
  <si>
    <t>penanggung jawab kegiatan</t>
  </si>
  <si>
    <t>Kegiatan Penyusunan Program</t>
  </si>
  <si>
    <t xml:space="preserve">Peserta: Kepala Sekolah, 4 Waka, 1 Penjamin Mutu, 3  Guru Perwakilan Tingkat Kelas, 1 Guru BK.  </t>
  </si>
  <si>
    <t>Konsumsi rapat koordinasi (10 Orang x 1 Kegiatan)</t>
  </si>
  <si>
    <t>OK</t>
  </si>
  <si>
    <t>Konsumsi (Makan 1x, Snack 1x Per Hari)</t>
  </si>
  <si>
    <t>Kegiatan Sosialisasi</t>
  </si>
  <si>
    <t>Sekolah yang bersangkutan</t>
  </si>
  <si>
    <t>Konsumsi Sosialisasi (100 Orang x 1 Kegiatan)</t>
  </si>
  <si>
    <t>Konsumsi , 100 orang</t>
  </si>
  <si>
    <t>B.</t>
  </si>
  <si>
    <t>Pelaksanaan survey awal untuk melihat situasi perundungan dan tindak kekerasan di sekolah.</t>
  </si>
  <si>
    <t>Konsumsi Pengolah Data (2 Orang x 1 Kegiatan)</t>
  </si>
  <si>
    <t>C.</t>
  </si>
  <si>
    <t>Pelaksanaan bimbingan teknis bagi guru mengenai pencegahan perundungan dan tindak kekerasan di Sekolah</t>
  </si>
  <si>
    <r>
      <t>Konsumsi Narasumber, Guru/Fasilitator,</t>
    </r>
    <r>
      <rPr>
        <b/>
        <sz val="11"/>
        <color rgb="FFFF0000"/>
        <rFont val="Cambria"/>
        <family val="1"/>
      </rPr>
      <t xml:space="preserve"> </t>
    </r>
    <r>
      <rPr>
        <sz val="11"/>
        <color theme="1"/>
        <rFont val="Cambria"/>
        <family val="1"/>
      </rPr>
      <t>dan Panitia (6 Orang x 1 Naskah)</t>
    </r>
  </si>
  <si>
    <t xml:space="preserve">Honor </t>
  </si>
  <si>
    <t>Honor Narasumber (1 Orang x 2 Jam)</t>
  </si>
  <si>
    <t>OJ</t>
  </si>
  <si>
    <t>Honor Panitia (1 Orang x 1 Kegiatan)</t>
  </si>
  <si>
    <t>c.</t>
  </si>
  <si>
    <t>Transport</t>
  </si>
  <si>
    <t>-</t>
  </si>
  <si>
    <t>Narasumber (1 Orang x 1 Kegiatan)</t>
  </si>
  <si>
    <t>Panitia (1 Orang x 1 Kegiatan)</t>
  </si>
  <si>
    <t>OH</t>
  </si>
  <si>
    <t>D.</t>
  </si>
  <si>
    <t>Pelaksanaan bimbingan teknis bagi siswa sebagai Duta/Agen Perubahan untuk pencegahan perundungan di Sekolah.</t>
  </si>
  <si>
    <t>Konsumsi Fasilitator</t>
  </si>
  <si>
    <t>Fasilitator (3 Orang x 10 Kali)</t>
  </si>
  <si>
    <t>Konsumsi Snack</t>
  </si>
  <si>
    <t>Siswa (30 Orang x 10 Kali)</t>
  </si>
  <si>
    <t>Honor Fasilitator</t>
  </si>
  <si>
    <t>E.</t>
  </si>
  <si>
    <t>Pelaksanaan unjuk informasi dan kreasi tingkat Sekolah untuk pencegahan perundungan dan tindak kekerasan.</t>
  </si>
  <si>
    <t>ATK (1 Paket)</t>
  </si>
  <si>
    <t>Spanduk/Backdrop (1 Paket)</t>
  </si>
  <si>
    <t>Dokumentasi (1 Paket)</t>
  </si>
  <si>
    <t>F.</t>
  </si>
  <si>
    <t>Pelaksanaan survey evaluasi untuk melihat situasi perundungan di Sekolah setelah program/kegiatan dijalankan.</t>
  </si>
  <si>
    <t>Penyusunan Laporan</t>
  </si>
  <si>
    <t>Honor penyusunan laporan (1 Paket)</t>
  </si>
  <si>
    <t>T O T A L</t>
  </si>
  <si>
    <t>SMK TI KARTIKA CENDEKIA PURWOREJO</t>
  </si>
  <si>
    <t>5.1</t>
  </si>
  <si>
    <t>5.2</t>
  </si>
  <si>
    <t>5.3</t>
  </si>
  <si>
    <t>5.4</t>
  </si>
  <si>
    <t>7 </t>
  </si>
  <si>
    <t>Penelusuran Tamatan</t>
  </si>
  <si>
    <t>8.1</t>
  </si>
  <si>
    <t>9.1</t>
  </si>
  <si>
    <t>RENCANA ANGGARAN BIAYA (RAB) FASILITASI NON FISIK PENGEMBANGAN SMK PK TAHUN 2021</t>
  </si>
  <si>
    <t>Jml</t>
  </si>
  <si>
    <t>Satuan</t>
  </si>
  <si>
    <t>Harga Satuan</t>
  </si>
  <si>
    <t>Sub-Total</t>
  </si>
  <si>
    <t>Kegiatan</t>
  </si>
  <si>
    <t>Workshop Budaya Kerja</t>
  </si>
  <si>
    <t>Pengembangan Platform Teknologi</t>
  </si>
  <si>
    <t>Workshop Penelusuran Tamatan</t>
  </si>
  <si>
    <t>Sharing Praktik baik</t>
  </si>
  <si>
    <t xml:space="preserve">Anti Perundungan </t>
  </si>
  <si>
    <r>
      <rPr>
        <b/>
        <sz val="10"/>
        <color theme="1"/>
        <rFont val="Maiandra GD"/>
        <family val="2"/>
      </rPr>
      <t>a. Workshop Penyusunan Program Magang Guru Bersertifikat</t>
    </r>
    <r>
      <rPr>
        <sz val="10"/>
        <color theme="1"/>
        <rFont val="Maiandra GD"/>
        <family val="2"/>
      </rPr>
      <t>, 1 (satu) hari/kali di sekolah melaksanakan Penyusunan Program Magang Guru Bersertifikat.                                                                                                                                        Peserta:  IDUKA, Pengawas Pembina, Kepala Sekolah, Waka Kurikulum, Ketua Progli SMK PK, Guru Produktif Progli SMK PK                                                                                                                 Pelaksanaan: di sekolah                                                                                                         Output: Program Magang Guru Bersertifikat yang disepakati oleh IDUKA</t>
    </r>
  </si>
  <si>
    <r>
      <rPr>
        <b/>
        <sz val="10"/>
        <color theme="1"/>
        <rFont val="Maiandra GD"/>
        <family val="2"/>
      </rPr>
      <t>a. Workshop Penyelarasan Kurikulum,</t>
    </r>
    <r>
      <rPr>
        <sz val="10"/>
        <color theme="1"/>
        <rFont val="Maiandra GD"/>
        <family val="2"/>
      </rPr>
      <t xml:space="preserve"> 1 (satu) hari/kali di sekolah melaksanakan penyelarasan kurikulum.                                                                                                                                        Peserta:  IDUKA, Pengewas Pembina, Kepala Sekolah, Waka Kurikulum, Ketua Progli SMK PK, Guru Produktif Progli SMK PK                                                                                                                 Pelaksanaan: di sekolah                                                                                                         Output: pemahamam konsep dan draf tugas penyelarasan kurikulum</t>
    </r>
  </si>
  <si>
    <t>a. Workshop Penyusunan Bahan Ajar (Manual dan Digital)</t>
  </si>
  <si>
    <r>
      <rPr>
        <b/>
        <sz val="10"/>
        <color theme="1"/>
        <rFont val="Maiandra GD"/>
        <family val="2"/>
      </rPr>
      <t>a. Workshop Penyusunan Bahan Ajar (Manual dan Digital)</t>
    </r>
    <r>
      <rPr>
        <sz val="10"/>
        <color theme="1"/>
        <rFont val="Maiandra GD"/>
        <family val="2"/>
      </rPr>
      <t>, 1 (satu) hari/kali di sekolah melaksanakan Penyusunan Bahan Ajar (Manual dan Digital).                                                                                                                                        Peserta:  IDUKA, Pengawas Pembina, Kepala Sekolah, Waka Kurikulum, Ketua Progli SMK PK, Guru Produktif Progli SMK PK                                                                                                                 Pelaksanaan: di sekolah                                                                                                         Output: pemahamam konsep dan draf tugas Penyusunan Bahan Ajar (Manual dan Digital)</t>
    </r>
  </si>
  <si>
    <t>a. Workshop Penyusunan Program PKL Bersama IDUKA</t>
  </si>
  <si>
    <t>a. Workshop Penyusunan Program Magang Guru Bersertifikat</t>
  </si>
  <si>
    <t>Workshop Penguatan Karakter dan Budaya Kerja</t>
  </si>
  <si>
    <t>Penerapan Budaya Kerja di Lingkungan Sekolah (Pembenahan Bengkel/Ruang Praktik)</t>
  </si>
  <si>
    <t xml:space="preserve">Anti  Perundungan </t>
  </si>
  <si>
    <t xml:space="preserve">Persiapan Pengembangan Pembelajaran SMK PK                                </t>
  </si>
  <si>
    <t xml:space="preserve">Persiapan Pengembangan  SMK PK                            </t>
  </si>
  <si>
    <t>Evaluasi Pelaksanaan Pembelajaran pada SMK PK</t>
  </si>
  <si>
    <t>Ketua Progli</t>
  </si>
  <si>
    <t>2.1</t>
  </si>
  <si>
    <t>Workshop Penguatan Pembelajaran SMK PK</t>
  </si>
  <si>
    <t>Workshop Penyelarasan Kurikulum</t>
  </si>
  <si>
    <t>Rapat Penyusunan Program Pembelajaran</t>
  </si>
  <si>
    <r>
      <rPr>
        <b/>
        <sz val="10"/>
        <color theme="1"/>
        <rFont val="Maiandra GD"/>
        <family val="2"/>
      </rPr>
      <t>a. Workshop Penyusunan Program PKL Bersama IDUKA</t>
    </r>
    <r>
      <rPr>
        <sz val="10"/>
        <color theme="1"/>
        <rFont val="Maiandra GD"/>
        <family val="2"/>
      </rPr>
      <t>, 1 (satu) hari/kali di sekolah melaksanakan Penyusunan Program PKL bersama IDUKA.                                                                                                                                        Peserta:  IDUKA, Pengawas Pembina, Kepala Sekolah, Waka Kurikulum, Ketua Progli SMK PK, Guru Produktif Progli SMK PK                                                                                                                 Pelaksanaan: di sekolah                                                                                                         Output: Pemahaman Program PKL yang direncanakan, dilaksanakan dan di evaluasi bersama oleh SMK dan IDUKA</t>
    </r>
  </si>
  <si>
    <t>4</t>
  </si>
  <si>
    <t>4.1     Workshop Evaluasi Pelaksanaan Pembelajaran pada SMK PK</t>
  </si>
  <si>
    <t>Bulan</t>
  </si>
  <si>
    <t>RDK</t>
  </si>
  <si>
    <t>b. Rapat Pelaksanaan Penyelarasan Kurikulum Kejuruan</t>
  </si>
  <si>
    <t>Rapat Pelaksanaan Penyelarasan Kurikulum Kejuruan</t>
  </si>
  <si>
    <t>8. Pembuatan Dokumentasi (video)</t>
  </si>
  <si>
    <t>RENCANA PENGGUNAAN DANA FASILITASI NON FISIK PENGEMBANGAN SMK PK TAHUN 2021</t>
  </si>
  <si>
    <t xml:space="preserve">Kegiatan </t>
  </si>
  <si>
    <t>Sharing Peraktik baik</t>
  </si>
  <si>
    <t xml:space="preserve">Keluar </t>
  </si>
  <si>
    <t xml:space="preserve">Pajak </t>
  </si>
  <si>
    <t>No.</t>
  </si>
  <si>
    <t xml:space="preserve">Uraian </t>
  </si>
  <si>
    <t>Total Pengeluaran</t>
  </si>
  <si>
    <t>Transport Peserta</t>
  </si>
  <si>
    <t>Transport Panitia</t>
  </si>
  <si>
    <t>Transport Kepala Sekolah</t>
  </si>
  <si>
    <t>Transport Tendik</t>
  </si>
  <si>
    <t>Gula teh kopi</t>
  </si>
  <si>
    <t>Wartawan</t>
  </si>
  <si>
    <t>Pengeluaran IHT Real</t>
  </si>
  <si>
    <t>Sound</t>
  </si>
  <si>
    <t xml:space="preserve">RAB </t>
  </si>
  <si>
    <t>Pajak real konsumsi</t>
  </si>
  <si>
    <t>Paja real narsum luar</t>
  </si>
  <si>
    <t>Nasi Box Pemateri</t>
  </si>
  <si>
    <t>Keterangan</t>
  </si>
  <si>
    <t>v</t>
  </si>
  <si>
    <t>Honor Narsum intern</t>
  </si>
  <si>
    <t>Narsum Luar (P Bani)</t>
  </si>
  <si>
    <t xml:space="preserve">Sisa Keg IHT </t>
  </si>
  <si>
    <t>Disnakertrans Kabupaten / Provinsi</t>
  </si>
  <si>
    <t>poster dll</t>
  </si>
  <si>
    <t>kotak infak</t>
  </si>
  <si>
    <t>p5bk 13 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</si>
</sst>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;[Red]0"/>
    <numFmt numFmtId="168" formatCode="_-[$Rp-421]* #,##0.00_-;\-[$Rp-421]* #,##0.00_-;_-[$Rp-421]* &quot;-&quot;??_-;_-@_-"/>
  </numFmts>
  <fonts count="4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Maiandra GD"/>
      <family val="2"/>
    </font>
    <font>
      <sz val="11"/>
      <color theme="1"/>
      <name val="Maiandra GD"/>
      <family val="2"/>
    </font>
    <font>
      <b/>
      <sz val="12"/>
      <color theme="1"/>
      <name val="Maiandra GD"/>
      <family val="2"/>
    </font>
    <font>
      <b/>
      <sz val="10"/>
      <color theme="1"/>
      <name val="Maiandra GD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aiandra GD"/>
      <family val="2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</font>
    <font>
      <b/>
      <sz val="10"/>
      <name val="Tahoma"/>
      <family val="2"/>
    </font>
    <font>
      <sz val="11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i/>
      <sz val="10"/>
      <name val="Tahoma"/>
      <family val="2"/>
    </font>
    <font>
      <b/>
      <sz val="10"/>
      <color theme="1"/>
      <name val="Times New Roman"/>
      <family val="1"/>
    </font>
    <font>
      <b/>
      <i/>
      <u/>
      <sz val="10"/>
      <name val="Tahoma"/>
      <family val="2"/>
    </font>
    <font>
      <sz val="11"/>
      <name val="Tahoma"/>
      <family val="2"/>
    </font>
    <font>
      <sz val="10"/>
      <color theme="1"/>
      <name val="Tahoma"/>
      <family val="2"/>
    </font>
    <font>
      <b/>
      <u/>
      <sz val="10"/>
      <color theme="1"/>
      <name val="Bookman Old Style"/>
      <family val="1"/>
    </font>
    <font>
      <sz val="10"/>
      <color theme="1"/>
      <name val="Bookman Old Style"/>
      <family val="1"/>
    </font>
    <font>
      <b/>
      <sz val="14"/>
      <color theme="1"/>
      <name val="Tahoma"/>
      <family val="2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b/>
      <sz val="11"/>
      <name val="Cambria"/>
      <family val="1"/>
    </font>
    <font>
      <sz val="11"/>
      <name val="Cambria"/>
      <family val="1"/>
    </font>
    <font>
      <sz val="11"/>
      <color theme="1"/>
      <name val="Cambria"/>
      <family val="1"/>
    </font>
    <font>
      <b/>
      <sz val="11"/>
      <color rgb="FFFF0000"/>
      <name val="Cambria"/>
      <family val="1"/>
    </font>
    <font>
      <sz val="12"/>
      <color theme="1"/>
      <name val="Tahoma"/>
      <family val="2"/>
    </font>
    <font>
      <b/>
      <sz val="11"/>
      <name val="Tahoma"/>
      <family val="2"/>
    </font>
    <font>
      <sz val="12"/>
      <name val="Tahoma"/>
      <family val="2"/>
    </font>
    <font>
      <sz val="10"/>
      <name val="Maiandra GD"/>
      <family val="2"/>
    </font>
    <font>
      <b/>
      <sz val="10"/>
      <name val="Maiandra GD"/>
      <family val="2"/>
    </font>
    <font>
      <b/>
      <sz val="15"/>
      <name val="Tahoma"/>
      <family val="2"/>
    </font>
    <font>
      <sz val="11"/>
      <name val="Maiandra GD"/>
      <family val="2"/>
    </font>
    <font>
      <b/>
      <sz val="11"/>
      <name val="Maiandra GD"/>
      <family val="2"/>
    </font>
    <font>
      <b/>
      <sz val="12"/>
      <name val="Maiandra GD"/>
      <family val="2"/>
    </font>
    <font>
      <sz val="12"/>
      <name val="Calibri"/>
      <family val="2"/>
    </font>
    <font>
      <sz val="12"/>
      <name val="Times New Roman"/>
      <family val="1"/>
    </font>
    <font>
      <sz val="8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19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92">
    <xf numFmtId="0" fontId="0" fillId="0" borderId="0" xfId="0"/>
    <xf numFmtId="0" fontId="2" fillId="0" borderId="0" xfId="2"/>
    <xf numFmtId="0" fontId="3" fillId="0" borderId="0" xfId="2" applyFont="1"/>
    <xf numFmtId="0" fontId="2" fillId="0" borderId="0" xfId="2" applyAlignment="1">
      <alignment horizontal="center"/>
    </xf>
    <xf numFmtId="164" fontId="2" fillId="0" borderId="0" xfId="3" applyAlignment="1">
      <alignment horizontal="center"/>
    </xf>
    <xf numFmtId="164" fontId="2" fillId="0" borderId="0" xfId="3"/>
    <xf numFmtId="166" fontId="2" fillId="0" borderId="0" xfId="4" applyNumberFormat="1"/>
    <xf numFmtId="0" fontId="4" fillId="0" borderId="0" xfId="2" applyFont="1"/>
    <xf numFmtId="0" fontId="4" fillId="0" borderId="0" xfId="2" applyFont="1" applyAlignment="1">
      <alignment horizontal="center"/>
    </xf>
    <xf numFmtId="164" fontId="4" fillId="0" borderId="0" xfId="3" applyFont="1" applyAlignment="1">
      <alignment horizontal="center"/>
    </xf>
    <xf numFmtId="164" fontId="4" fillId="0" borderId="0" xfId="3" applyFont="1"/>
    <xf numFmtId="0" fontId="3" fillId="0" borderId="0" xfId="2" quotePrefix="1" applyFont="1"/>
    <xf numFmtId="166" fontId="0" fillId="0" borderId="0" xfId="4" applyNumberFormat="1" applyFont="1"/>
    <xf numFmtId="0" fontId="7" fillId="2" borderId="12" xfId="2" applyFont="1" applyFill="1" applyBorder="1" applyAlignment="1">
      <alignment horizontal="center" vertical="center" wrapText="1"/>
    </xf>
    <xf numFmtId="0" fontId="7" fillId="2" borderId="13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164" fontId="7" fillId="2" borderId="16" xfId="3" applyFont="1" applyFill="1" applyBorder="1" applyAlignment="1">
      <alignment horizontal="center" vertical="center" wrapText="1"/>
    </xf>
    <xf numFmtId="164" fontId="7" fillId="2" borderId="17" xfId="3" applyFont="1" applyFill="1" applyBorder="1" applyAlignment="1">
      <alignment horizontal="center" vertical="center" wrapText="1"/>
    </xf>
    <xf numFmtId="166" fontId="2" fillId="0" borderId="0" xfId="4" applyNumberFormat="1" applyAlignment="1">
      <alignment horizontal="center"/>
    </xf>
    <xf numFmtId="0" fontId="7" fillId="2" borderId="1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164" fontId="7" fillId="2" borderId="19" xfId="3" applyFont="1" applyFill="1" applyBorder="1" applyAlignment="1">
      <alignment horizontal="center" vertical="center" wrapText="1"/>
    </xf>
    <xf numFmtId="164" fontId="7" fillId="2" borderId="3" xfId="3" applyFont="1" applyFill="1" applyBorder="1" applyAlignment="1">
      <alignment horizontal="center" vertical="center" wrapText="1"/>
    </xf>
    <xf numFmtId="0" fontId="6" fillId="4" borderId="22" xfId="2" applyFont="1" applyFill="1" applyBorder="1" applyAlignment="1">
      <alignment horizontal="center" vertical="top"/>
    </xf>
    <xf numFmtId="0" fontId="6" fillId="4" borderId="23" xfId="2" applyFont="1" applyFill="1" applyBorder="1" applyAlignment="1">
      <alignment horizontal="center" vertical="top"/>
    </xf>
    <xf numFmtId="164" fontId="6" fillId="4" borderId="23" xfId="3" applyFont="1" applyFill="1" applyBorder="1" applyAlignment="1">
      <alignment horizontal="center" vertical="top"/>
    </xf>
    <xf numFmtId="164" fontId="6" fillId="4" borderId="23" xfId="3" applyFont="1" applyFill="1" applyBorder="1" applyAlignment="1">
      <alignment horizontal="center" vertical="top" wrapText="1"/>
    </xf>
    <xf numFmtId="164" fontId="6" fillId="4" borderId="5" xfId="3" applyFont="1" applyFill="1" applyBorder="1" applyAlignment="1">
      <alignment horizontal="center" vertical="top"/>
    </xf>
    <xf numFmtId="164" fontId="6" fillId="4" borderId="24" xfId="3" applyFont="1" applyFill="1" applyBorder="1" applyAlignment="1">
      <alignment horizontal="center" vertical="top"/>
    </xf>
    <xf numFmtId="0" fontId="9" fillId="4" borderId="22" xfId="2" applyFont="1" applyFill="1" applyBorder="1" applyAlignment="1">
      <alignment horizontal="left" vertical="top"/>
    </xf>
    <xf numFmtId="0" fontId="9" fillId="4" borderId="27" xfId="2" applyFont="1" applyFill="1" applyBorder="1" applyAlignment="1">
      <alignment horizontal="center" vertical="top"/>
    </xf>
    <xf numFmtId="0" fontId="9" fillId="0" borderId="27" xfId="2" applyFont="1" applyBorder="1" applyAlignment="1">
      <alignment horizontal="center" vertical="top"/>
    </xf>
    <xf numFmtId="164" fontId="9" fillId="4" borderId="28" xfId="3" applyFont="1" applyFill="1" applyBorder="1" applyAlignment="1">
      <alignment horizontal="center" vertical="center"/>
    </xf>
    <xf numFmtId="164" fontId="9" fillId="4" borderId="28" xfId="3" applyFont="1" applyFill="1" applyBorder="1" applyAlignment="1">
      <alignment horizontal="left" vertical="center"/>
    </xf>
    <xf numFmtId="166" fontId="9" fillId="4" borderId="29" xfId="4" applyNumberFormat="1" applyFont="1" applyFill="1" applyBorder="1" applyAlignment="1">
      <alignment horizontal="center" vertical="center" wrapText="1"/>
    </xf>
    <xf numFmtId="166" fontId="9" fillId="4" borderId="20" xfId="4" applyNumberFormat="1" applyFont="1" applyFill="1" applyBorder="1" applyAlignment="1">
      <alignment vertical="top" wrapText="1"/>
    </xf>
    <xf numFmtId="0" fontId="9" fillId="5" borderId="27" xfId="2" applyFont="1" applyFill="1" applyBorder="1" applyAlignment="1">
      <alignment horizontal="center" vertical="top"/>
    </xf>
    <xf numFmtId="0" fontId="9" fillId="4" borderId="30" xfId="2" applyFont="1" applyFill="1" applyBorder="1" applyAlignment="1">
      <alignment horizontal="left" vertical="top"/>
    </xf>
    <xf numFmtId="0" fontId="9" fillId="4" borderId="11" xfId="2" applyFont="1" applyFill="1" applyBorder="1" applyAlignment="1">
      <alignment horizontal="center" vertical="top"/>
    </xf>
    <xf numFmtId="0" fontId="9" fillId="4" borderId="31" xfId="2" applyFont="1" applyFill="1" applyBorder="1" applyAlignment="1">
      <alignment horizontal="center" vertical="top"/>
    </xf>
    <xf numFmtId="0" fontId="9" fillId="4" borderId="32" xfId="2" applyFont="1" applyFill="1" applyBorder="1" applyAlignment="1">
      <alignment horizontal="center" vertical="top"/>
    </xf>
    <xf numFmtId="164" fontId="9" fillId="4" borderId="33" xfId="3" applyFont="1" applyFill="1" applyBorder="1" applyAlignment="1">
      <alignment horizontal="center" vertical="center"/>
    </xf>
    <xf numFmtId="164" fontId="9" fillId="4" borderId="33" xfId="3" applyFont="1" applyFill="1" applyBorder="1" applyAlignment="1">
      <alignment horizontal="left" vertical="center"/>
    </xf>
    <xf numFmtId="166" fontId="6" fillId="4" borderId="35" xfId="4" applyNumberFormat="1" applyFont="1" applyFill="1" applyBorder="1" applyAlignment="1">
      <alignment horizontal="center" vertical="center" wrapText="1"/>
    </xf>
    <xf numFmtId="0" fontId="6" fillId="4" borderId="22" xfId="2" applyFont="1" applyFill="1" applyBorder="1" applyAlignment="1">
      <alignment horizontal="center" vertical="top" wrapText="1"/>
    </xf>
    <xf numFmtId="0" fontId="6" fillId="2" borderId="12" xfId="2" applyFont="1" applyFill="1" applyBorder="1" applyAlignment="1">
      <alignment horizontal="center" vertical="top" wrapText="1"/>
    </xf>
    <xf numFmtId="0" fontId="6" fillId="4" borderId="36" xfId="2" applyFont="1" applyFill="1" applyBorder="1" applyAlignment="1">
      <alignment horizontal="center" vertical="top"/>
    </xf>
    <xf numFmtId="0" fontId="6" fillId="4" borderId="15" xfId="2" applyFont="1" applyFill="1" applyBorder="1" applyAlignment="1">
      <alignment horizontal="center" vertical="top"/>
    </xf>
    <xf numFmtId="164" fontId="6" fillId="4" borderId="15" xfId="3" applyFont="1" applyFill="1" applyBorder="1" applyAlignment="1">
      <alignment horizontal="center" vertical="top"/>
    </xf>
    <xf numFmtId="164" fontId="6" fillId="4" borderId="15" xfId="3" applyFont="1" applyFill="1" applyBorder="1" applyAlignment="1">
      <alignment horizontal="center" vertical="top" wrapText="1"/>
    </xf>
    <xf numFmtId="164" fontId="6" fillId="4" borderId="13" xfId="3" applyFont="1" applyFill="1" applyBorder="1" applyAlignment="1">
      <alignment horizontal="center" vertical="top"/>
    </xf>
    <xf numFmtId="164" fontId="6" fillId="4" borderId="37" xfId="3" applyFont="1" applyFill="1" applyBorder="1" applyAlignment="1">
      <alignment horizontal="center" vertical="top"/>
    </xf>
    <xf numFmtId="0" fontId="6" fillId="2" borderId="0" xfId="2" applyFont="1" applyFill="1" applyAlignment="1">
      <alignment horizontal="center" vertical="center" wrapText="1"/>
    </xf>
    <xf numFmtId="164" fontId="9" fillId="4" borderId="39" xfId="3" applyFont="1" applyFill="1" applyBorder="1" applyAlignment="1">
      <alignment horizontal="center" vertical="center"/>
    </xf>
    <xf numFmtId="164" fontId="9" fillId="4" borderId="39" xfId="3" applyFont="1" applyFill="1" applyBorder="1" applyAlignment="1">
      <alignment horizontal="left" vertical="center"/>
    </xf>
    <xf numFmtId="166" fontId="9" fillId="4" borderId="40" xfId="4" applyNumberFormat="1" applyFont="1" applyFill="1" applyBorder="1" applyAlignment="1">
      <alignment horizontal="center" vertical="center" wrapText="1"/>
    </xf>
    <xf numFmtId="0" fontId="9" fillId="2" borderId="41" xfId="2" applyFont="1" applyFill="1" applyBorder="1" applyAlignment="1">
      <alignment horizontal="left" vertical="center"/>
    </xf>
    <xf numFmtId="0" fontId="9" fillId="2" borderId="42" xfId="2" applyFont="1" applyFill="1" applyBorder="1" applyAlignment="1">
      <alignment horizontal="left" vertical="center"/>
    </xf>
    <xf numFmtId="0" fontId="9" fillId="2" borderId="42" xfId="2" applyFont="1" applyFill="1" applyBorder="1" applyAlignment="1">
      <alignment horizontal="left" vertical="top"/>
    </xf>
    <xf numFmtId="0" fontId="9" fillId="2" borderId="43" xfId="2" applyFont="1" applyFill="1" applyBorder="1" applyAlignment="1">
      <alignment horizontal="center" vertical="top"/>
    </xf>
    <xf numFmtId="0" fontId="9" fillId="2" borderId="28" xfId="2" applyFont="1" applyFill="1" applyBorder="1" applyAlignment="1">
      <alignment horizontal="center" vertical="top"/>
    </xf>
    <xf numFmtId="164" fontId="9" fillId="2" borderId="28" xfId="3" applyFont="1" applyFill="1" applyBorder="1" applyAlignment="1">
      <alignment horizontal="center" vertical="top"/>
    </xf>
    <xf numFmtId="164" fontId="9" fillId="2" borderId="28" xfId="3" applyFont="1" applyFill="1" applyBorder="1" applyAlignment="1">
      <alignment horizontal="left" vertical="top"/>
    </xf>
    <xf numFmtId="164" fontId="9" fillId="2" borderId="42" xfId="3" applyFont="1" applyFill="1" applyBorder="1" applyAlignment="1">
      <alignment horizontal="center" vertical="top"/>
    </xf>
    <xf numFmtId="0" fontId="9" fillId="2" borderId="46" xfId="2" applyFont="1" applyFill="1" applyBorder="1" applyAlignment="1">
      <alignment horizontal="left" vertical="center"/>
    </xf>
    <xf numFmtId="0" fontId="9" fillId="2" borderId="47" xfId="2" applyFont="1" applyFill="1" applyBorder="1" applyAlignment="1">
      <alignment horizontal="center" vertical="center"/>
    </xf>
    <xf numFmtId="0" fontId="9" fillId="2" borderId="48" xfId="2" applyFont="1" applyFill="1" applyBorder="1" applyAlignment="1">
      <alignment horizontal="center" vertical="center"/>
    </xf>
    <xf numFmtId="164" fontId="9" fillId="2" borderId="48" xfId="3" applyFont="1" applyFill="1" applyBorder="1" applyAlignment="1">
      <alignment horizontal="center" vertical="center"/>
    </xf>
    <xf numFmtId="164" fontId="9" fillId="2" borderId="48" xfId="3" applyFont="1" applyFill="1" applyBorder="1" applyAlignment="1">
      <alignment horizontal="left" vertical="center"/>
    </xf>
    <xf numFmtId="164" fontId="6" fillId="2" borderId="49" xfId="3" applyFont="1" applyFill="1" applyBorder="1" applyAlignment="1">
      <alignment horizontal="left" vertical="center"/>
    </xf>
    <xf numFmtId="0" fontId="6" fillId="2" borderId="21" xfId="2" applyFont="1" applyFill="1" applyBorder="1" applyAlignment="1">
      <alignment horizontal="center" vertical="center" wrapText="1"/>
    </xf>
    <xf numFmtId="0" fontId="9" fillId="4" borderId="51" xfId="2" applyFont="1" applyFill="1" applyBorder="1" applyAlignment="1">
      <alignment horizontal="left" vertical="top"/>
    </xf>
    <xf numFmtId="0" fontId="9" fillId="5" borderId="23" xfId="2" applyFont="1" applyFill="1" applyBorder="1" applyAlignment="1">
      <alignment horizontal="center" vertical="top"/>
    </xf>
    <xf numFmtId="0" fontId="9" fillId="4" borderId="23" xfId="2" applyFont="1" applyFill="1" applyBorder="1" applyAlignment="1">
      <alignment horizontal="center" vertical="top"/>
    </xf>
    <xf numFmtId="0" fontId="9" fillId="0" borderId="23" xfId="2" applyFont="1" applyBorder="1" applyAlignment="1">
      <alignment horizontal="center" vertical="top"/>
    </xf>
    <xf numFmtId="164" fontId="9" fillId="4" borderId="52" xfId="3" applyFont="1" applyFill="1" applyBorder="1" applyAlignment="1">
      <alignment horizontal="center" vertical="center"/>
    </xf>
    <xf numFmtId="164" fontId="9" fillId="4" borderId="52" xfId="3" applyFont="1" applyFill="1" applyBorder="1" applyAlignment="1">
      <alignment horizontal="left" vertical="center"/>
    </xf>
    <xf numFmtId="166" fontId="9" fillId="4" borderId="24" xfId="4" applyNumberFormat="1" applyFont="1" applyFill="1" applyBorder="1" applyAlignment="1">
      <alignment horizontal="center" vertical="center" wrapText="1"/>
    </xf>
    <xf numFmtId="0" fontId="6" fillId="2" borderId="25" xfId="2" applyFont="1" applyFill="1" applyBorder="1" applyAlignment="1">
      <alignment horizontal="center" vertical="center" wrapText="1"/>
    </xf>
    <xf numFmtId="0" fontId="6" fillId="2" borderId="34" xfId="2" applyFont="1" applyFill="1" applyBorder="1" applyAlignment="1">
      <alignment horizontal="center" vertical="center" wrapText="1"/>
    </xf>
    <xf numFmtId="0" fontId="9" fillId="2" borderId="54" xfId="2" applyFont="1" applyFill="1" applyBorder="1" applyAlignment="1">
      <alignment horizontal="left" vertical="center"/>
    </xf>
    <xf numFmtId="0" fontId="9" fillId="2" borderId="55" xfId="2" applyFont="1" applyFill="1" applyBorder="1" applyAlignment="1">
      <alignment horizontal="center" vertical="center"/>
    </xf>
    <xf numFmtId="0" fontId="9" fillId="2" borderId="33" xfId="2" applyFont="1" applyFill="1" applyBorder="1" applyAlignment="1">
      <alignment horizontal="center" vertical="center"/>
    </xf>
    <xf numFmtId="164" fontId="9" fillId="2" borderId="33" xfId="3" applyFont="1" applyFill="1" applyBorder="1" applyAlignment="1">
      <alignment horizontal="center" vertical="center"/>
    </xf>
    <xf numFmtId="164" fontId="9" fillId="2" borderId="33" xfId="3" applyFont="1" applyFill="1" applyBorder="1" applyAlignment="1">
      <alignment horizontal="left" vertical="center"/>
    </xf>
    <xf numFmtId="164" fontId="6" fillId="2" borderId="35" xfId="3" applyFont="1" applyFill="1" applyBorder="1" applyAlignment="1">
      <alignment horizontal="left" vertical="center"/>
    </xf>
    <xf numFmtId="0" fontId="6" fillId="4" borderId="12" xfId="2" applyFont="1" applyFill="1" applyBorder="1" applyAlignment="1">
      <alignment horizontal="center" vertical="top" wrapText="1"/>
    </xf>
    <xf numFmtId="0" fontId="9" fillId="2" borderId="26" xfId="2" applyFont="1" applyFill="1" applyBorder="1" applyAlignment="1">
      <alignment horizontal="left" vertical="center"/>
    </xf>
    <xf numFmtId="0" fontId="9" fillId="2" borderId="0" xfId="2" applyFont="1" applyFill="1" applyAlignment="1">
      <alignment horizontal="center" vertical="center"/>
    </xf>
    <xf numFmtId="164" fontId="9" fillId="2" borderId="0" xfId="3" applyFont="1" applyFill="1" applyBorder="1" applyAlignment="1">
      <alignment horizontal="center" vertical="center"/>
    </xf>
    <xf numFmtId="164" fontId="9" fillId="2" borderId="0" xfId="3" applyFont="1" applyFill="1" applyBorder="1" applyAlignment="1">
      <alignment horizontal="left" vertical="center"/>
    </xf>
    <xf numFmtId="164" fontId="6" fillId="2" borderId="56" xfId="3" applyFont="1" applyFill="1" applyBorder="1" applyAlignment="1">
      <alignment horizontal="left" vertical="center"/>
    </xf>
    <xf numFmtId="166" fontId="9" fillId="4" borderId="6" xfId="4" applyNumberFormat="1" applyFont="1" applyFill="1" applyBorder="1" applyAlignment="1">
      <alignment vertical="top" wrapText="1"/>
    </xf>
    <xf numFmtId="166" fontId="6" fillId="4" borderId="20" xfId="4" applyNumberFormat="1" applyFont="1" applyFill="1" applyBorder="1" applyAlignment="1">
      <alignment vertical="top" wrapText="1"/>
    </xf>
    <xf numFmtId="0" fontId="9" fillId="4" borderId="57" xfId="2" applyFont="1" applyFill="1" applyBorder="1" applyAlignment="1">
      <alignment horizontal="left" vertical="top"/>
    </xf>
    <xf numFmtId="0" fontId="9" fillId="4" borderId="58" xfId="2" applyFont="1" applyFill="1" applyBorder="1" applyAlignment="1">
      <alignment horizontal="center" vertical="top"/>
    </xf>
    <xf numFmtId="0" fontId="9" fillId="4" borderId="59" xfId="2" applyFont="1" applyFill="1" applyBorder="1" applyAlignment="1">
      <alignment horizontal="center" vertical="top"/>
    </xf>
    <xf numFmtId="0" fontId="9" fillId="4" borderId="20" xfId="2" applyFont="1" applyFill="1" applyBorder="1" applyAlignment="1">
      <alignment horizontal="left" vertical="top"/>
    </xf>
    <xf numFmtId="0" fontId="9" fillId="4" borderId="60" xfId="2" applyFont="1" applyFill="1" applyBorder="1" applyAlignment="1">
      <alignment horizontal="center" vertical="top"/>
    </xf>
    <xf numFmtId="164" fontId="6" fillId="4" borderId="49" xfId="3" applyFont="1" applyFill="1" applyBorder="1" applyAlignment="1">
      <alignment vertical="top"/>
    </xf>
    <xf numFmtId="0" fontId="6" fillId="2" borderId="1" xfId="2" applyFont="1" applyFill="1" applyBorder="1" applyAlignment="1">
      <alignment horizontal="center" vertical="top"/>
    </xf>
    <xf numFmtId="164" fontId="9" fillId="4" borderId="23" xfId="3" applyFont="1" applyFill="1" applyBorder="1" applyAlignment="1">
      <alignment horizontal="center" vertical="top"/>
    </xf>
    <xf numFmtId="164" fontId="9" fillId="4" borderId="61" xfId="3" applyFont="1" applyFill="1" applyBorder="1" applyAlignment="1">
      <alignment horizontal="center" vertical="top"/>
    </xf>
    <xf numFmtId="20" fontId="3" fillId="0" borderId="21" xfId="2" quotePrefix="1" applyNumberFormat="1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6" fillId="2" borderId="12" xfId="2" applyFont="1" applyFill="1" applyBorder="1" applyAlignment="1">
      <alignment horizontal="center" vertical="top"/>
    </xf>
    <xf numFmtId="0" fontId="9" fillId="4" borderId="2" xfId="2" applyFont="1" applyFill="1" applyBorder="1" applyAlignment="1">
      <alignment horizontal="center" vertical="top"/>
    </xf>
    <xf numFmtId="164" fontId="9" fillId="4" borderId="2" xfId="3" applyFont="1" applyFill="1" applyBorder="1" applyAlignment="1">
      <alignment horizontal="center" vertical="top"/>
    </xf>
    <xf numFmtId="164" fontId="9" fillId="4" borderId="3" xfId="3" applyFont="1" applyFill="1" applyBorder="1" applyAlignment="1">
      <alignment horizontal="center" vertical="top"/>
    </xf>
    <xf numFmtId="0" fontId="9" fillId="2" borderId="1" xfId="2" applyFont="1" applyFill="1" applyBorder="1" applyAlignment="1">
      <alignment horizontal="center" vertical="center"/>
    </xf>
    <xf numFmtId="0" fontId="9" fillId="2" borderId="19" xfId="2" applyFont="1" applyFill="1" applyBorder="1" applyAlignment="1">
      <alignment horizontal="center" vertical="center"/>
    </xf>
    <xf numFmtId="164" fontId="9" fillId="2" borderId="19" xfId="3" applyFont="1" applyFill="1" applyBorder="1" applyAlignment="1">
      <alignment horizontal="center" vertical="center"/>
    </xf>
    <xf numFmtId="164" fontId="9" fillId="2" borderId="62" xfId="3" applyFont="1" applyFill="1" applyBorder="1" applyAlignment="1">
      <alignment horizontal="center" vertical="center"/>
    </xf>
    <xf numFmtId="164" fontId="9" fillId="4" borderId="62" xfId="3" applyFont="1" applyFill="1" applyBorder="1" applyAlignment="1">
      <alignment horizontal="center" vertical="top"/>
    </xf>
    <xf numFmtId="0" fontId="9" fillId="2" borderId="20" xfId="2" applyFont="1" applyFill="1" applyBorder="1" applyAlignment="1">
      <alignment horizontal="center" vertical="center"/>
    </xf>
    <xf numFmtId="0" fontId="9" fillId="2" borderId="60" xfId="2" applyFont="1" applyFill="1" applyBorder="1" applyAlignment="1">
      <alignment horizontal="center" vertical="center"/>
    </xf>
    <xf numFmtId="164" fontId="9" fillId="2" borderId="60" xfId="3" applyFont="1" applyFill="1" applyBorder="1" applyAlignment="1">
      <alignment horizontal="center" vertical="center"/>
    </xf>
    <xf numFmtId="164" fontId="9" fillId="2" borderId="63" xfId="3" applyFont="1" applyFill="1" applyBorder="1" applyAlignment="1">
      <alignment horizontal="center" vertical="center"/>
    </xf>
    <xf numFmtId="164" fontId="9" fillId="4" borderId="63" xfId="3" applyFont="1" applyFill="1" applyBorder="1" applyAlignment="1">
      <alignment horizontal="center" vertical="top"/>
    </xf>
    <xf numFmtId="164" fontId="9" fillId="4" borderId="8" xfId="3" applyFont="1" applyFill="1" applyBorder="1" applyAlignment="1">
      <alignment horizontal="center" vertical="top"/>
    </xf>
    <xf numFmtId="0" fontId="6" fillId="2" borderId="0" xfId="2" applyFont="1" applyFill="1" applyAlignment="1">
      <alignment horizontal="center" vertical="top" wrapText="1"/>
    </xf>
    <xf numFmtId="164" fontId="6" fillId="4" borderId="3" xfId="3" applyFont="1" applyFill="1" applyBorder="1" applyAlignment="1">
      <alignment horizontal="center" vertical="top"/>
    </xf>
    <xf numFmtId="0" fontId="9" fillId="4" borderId="64" xfId="2" applyFont="1" applyFill="1" applyBorder="1" applyAlignment="1">
      <alignment horizontal="center" vertical="top"/>
    </xf>
    <xf numFmtId="166" fontId="6" fillId="4" borderId="29" xfId="4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/>
    </xf>
    <xf numFmtId="0" fontId="3" fillId="0" borderId="26" xfId="2" applyFont="1" applyBorder="1" applyAlignment="1">
      <alignment horizontal="left" vertical="center"/>
    </xf>
    <xf numFmtId="0" fontId="3" fillId="0" borderId="18" xfId="2" applyFont="1" applyBorder="1" applyAlignment="1">
      <alignment horizontal="left" vertical="center"/>
    </xf>
    <xf numFmtId="0" fontId="3" fillId="0" borderId="13" xfId="2" applyFont="1" applyBorder="1" applyAlignment="1">
      <alignment vertical="center"/>
    </xf>
    <xf numFmtId="0" fontId="3" fillId="0" borderId="14" xfId="2" applyFont="1" applyBorder="1" applyAlignment="1">
      <alignment vertical="center"/>
    </xf>
    <xf numFmtId="0" fontId="3" fillId="0" borderId="25" xfId="2" quotePrefix="1" applyFont="1" applyBorder="1" applyAlignment="1">
      <alignment horizontal="left" vertical="center"/>
    </xf>
    <xf numFmtId="0" fontId="9" fillId="2" borderId="51" xfId="2" applyFont="1" applyFill="1" applyBorder="1" applyAlignment="1">
      <alignment horizontal="center" vertical="center"/>
    </xf>
    <xf numFmtId="0" fontId="9" fillId="2" borderId="23" xfId="2" applyFont="1" applyFill="1" applyBorder="1" applyAlignment="1">
      <alignment horizontal="center" vertical="center"/>
    </xf>
    <xf numFmtId="164" fontId="9" fillId="2" borderId="23" xfId="3" applyFont="1" applyFill="1" applyBorder="1" applyAlignment="1">
      <alignment horizontal="center" vertical="center"/>
    </xf>
    <xf numFmtId="164" fontId="9" fillId="2" borderId="61" xfId="3" applyFont="1" applyFill="1" applyBorder="1" applyAlignment="1">
      <alignment horizontal="center" vertical="center"/>
    </xf>
    <xf numFmtId="164" fontId="9" fillId="2" borderId="26" xfId="3" applyFont="1" applyFill="1" applyBorder="1" applyAlignment="1">
      <alignment horizontal="center" vertical="center"/>
    </xf>
    <xf numFmtId="0" fontId="3" fillId="0" borderId="21" xfId="2" applyFont="1" applyBorder="1" applyAlignment="1">
      <alignment horizontal="left" vertical="center"/>
    </xf>
    <xf numFmtId="164" fontId="9" fillId="2" borderId="3" xfId="3" applyFont="1" applyFill="1" applyBorder="1" applyAlignment="1">
      <alignment horizontal="center" vertical="center"/>
    </xf>
    <xf numFmtId="0" fontId="3" fillId="0" borderId="21" xfId="2" quotePrefix="1" applyFont="1" applyBorder="1" applyAlignment="1">
      <alignment horizontal="left" vertical="center"/>
    </xf>
    <xf numFmtId="164" fontId="6" fillId="4" borderId="19" xfId="3" applyFont="1" applyFill="1" applyBorder="1" applyAlignment="1">
      <alignment horizontal="center" vertical="top" wrapText="1"/>
    </xf>
    <xf numFmtId="164" fontId="6" fillId="4" borderId="19" xfId="3" applyFont="1" applyFill="1" applyBorder="1" applyAlignment="1">
      <alignment horizontal="center" vertical="top"/>
    </xf>
    <xf numFmtId="164" fontId="6" fillId="4" borderId="2" xfId="3" applyFont="1" applyFill="1" applyBorder="1" applyAlignment="1">
      <alignment horizontal="center" vertical="top"/>
    </xf>
    <xf numFmtId="0" fontId="6" fillId="4" borderId="27" xfId="2" applyFont="1" applyFill="1" applyBorder="1" applyAlignment="1">
      <alignment horizontal="center" vertical="top"/>
    </xf>
    <xf numFmtId="164" fontId="6" fillId="4" borderId="27" xfId="3" applyFont="1" applyFill="1" applyBorder="1" applyAlignment="1">
      <alignment horizontal="center" vertical="top"/>
    </xf>
    <xf numFmtId="164" fontId="6" fillId="4" borderId="27" xfId="3" applyFont="1" applyFill="1" applyBorder="1" applyAlignment="1">
      <alignment horizontal="center" vertical="top" wrapText="1"/>
    </xf>
    <xf numFmtId="164" fontId="6" fillId="4" borderId="0" xfId="3" applyFont="1" applyFill="1" applyBorder="1" applyAlignment="1">
      <alignment horizontal="center" vertical="top" wrapText="1"/>
    </xf>
    <xf numFmtId="164" fontId="6" fillId="4" borderId="28" xfId="3" applyFont="1" applyFill="1" applyBorder="1" applyAlignment="1">
      <alignment horizontal="center" vertical="top" wrapText="1"/>
    </xf>
    <xf numFmtId="164" fontId="6" fillId="4" borderId="28" xfId="3" applyFont="1" applyFill="1" applyBorder="1" applyAlignment="1">
      <alignment horizontal="center" vertical="top"/>
    </xf>
    <xf numFmtId="164" fontId="9" fillId="4" borderId="27" xfId="3" applyFont="1" applyFill="1" applyBorder="1" applyAlignment="1">
      <alignment horizontal="center" vertical="top"/>
    </xf>
    <xf numFmtId="164" fontId="9" fillId="4" borderId="27" xfId="3" applyFont="1" applyFill="1" applyBorder="1" applyAlignment="1">
      <alignment horizontal="left" vertical="top"/>
    </xf>
    <xf numFmtId="164" fontId="9" fillId="4" borderId="65" xfId="3" applyFont="1" applyFill="1" applyBorder="1" applyAlignment="1">
      <alignment horizontal="left" vertical="top"/>
    </xf>
    <xf numFmtId="164" fontId="9" fillId="4" borderId="39" xfId="3" applyFont="1" applyFill="1" applyBorder="1" applyAlignment="1">
      <alignment horizontal="left" vertical="top"/>
    </xf>
    <xf numFmtId="164" fontId="9" fillId="4" borderId="66" xfId="3" applyFont="1" applyFill="1" applyBorder="1" applyAlignment="1">
      <alignment horizontal="left" vertical="top"/>
    </xf>
    <xf numFmtId="164" fontId="9" fillId="4" borderId="67" xfId="3" applyFont="1" applyFill="1" applyBorder="1" applyAlignment="1">
      <alignment horizontal="left" vertical="top"/>
    </xf>
    <xf numFmtId="0" fontId="3" fillId="2" borderId="25" xfId="2" applyFont="1" applyFill="1" applyBorder="1" applyAlignment="1">
      <alignment horizontal="left" vertical="center" wrapText="1"/>
    </xf>
    <xf numFmtId="0" fontId="3" fillId="2" borderId="0" xfId="2" applyFont="1" applyFill="1" applyAlignment="1">
      <alignment horizontal="left" vertical="center" wrapText="1"/>
    </xf>
    <xf numFmtId="0" fontId="3" fillId="2" borderId="26" xfId="2" applyFont="1" applyFill="1" applyBorder="1" applyAlignment="1">
      <alignment horizontal="left" vertical="center" wrapText="1"/>
    </xf>
    <xf numFmtId="164" fontId="9" fillId="4" borderId="68" xfId="3" applyFont="1" applyFill="1" applyBorder="1" applyAlignment="1">
      <alignment horizontal="left" vertical="top"/>
    </xf>
    <xf numFmtId="0" fontId="6" fillId="4" borderId="14" xfId="2" applyFont="1" applyFill="1" applyBorder="1" applyAlignment="1">
      <alignment horizontal="center" vertical="top" wrapText="1"/>
    </xf>
    <xf numFmtId="0" fontId="9" fillId="4" borderId="21" xfId="2" applyFont="1" applyFill="1" applyBorder="1" applyAlignment="1">
      <alignment vertical="top" wrapText="1"/>
    </xf>
    <xf numFmtId="0" fontId="9" fillId="4" borderId="25" xfId="2" applyFont="1" applyFill="1" applyBorder="1" applyAlignment="1">
      <alignment vertical="top" wrapText="1"/>
    </xf>
    <xf numFmtId="0" fontId="9" fillId="4" borderId="34" xfId="2" applyFont="1" applyFill="1" applyBorder="1" applyAlignment="1">
      <alignment vertical="top" wrapText="1"/>
    </xf>
    <xf numFmtId="164" fontId="9" fillId="4" borderId="48" xfId="3" applyFont="1" applyFill="1" applyBorder="1" applyAlignment="1">
      <alignment horizontal="center" vertical="center"/>
    </xf>
    <xf numFmtId="164" fontId="9" fillId="4" borderId="48" xfId="3" applyFont="1" applyFill="1" applyBorder="1" applyAlignment="1">
      <alignment horizontal="left" vertical="center"/>
    </xf>
    <xf numFmtId="0" fontId="6" fillId="4" borderId="0" xfId="2" applyFont="1" applyFill="1" applyAlignment="1">
      <alignment horizontal="center" vertical="top" wrapText="1"/>
    </xf>
    <xf numFmtId="0" fontId="6" fillId="4" borderId="69" xfId="2" quotePrefix="1" applyFont="1" applyFill="1" applyBorder="1" applyAlignment="1">
      <alignment vertical="top" wrapText="1"/>
    </xf>
    <xf numFmtId="0" fontId="6" fillId="2" borderId="72" xfId="2" applyFont="1" applyFill="1" applyBorder="1" applyAlignment="1">
      <alignment horizontal="center" vertical="top"/>
    </xf>
    <xf numFmtId="0" fontId="9" fillId="4" borderId="73" xfId="2" applyFont="1" applyFill="1" applyBorder="1" applyAlignment="1">
      <alignment horizontal="center" vertical="top"/>
    </xf>
    <xf numFmtId="164" fontId="9" fillId="4" borderId="73" xfId="3" applyFont="1" applyFill="1" applyBorder="1" applyAlignment="1">
      <alignment horizontal="center" vertical="top"/>
    </xf>
    <xf numFmtId="164" fontId="6" fillId="4" borderId="73" xfId="3" applyFont="1" applyFill="1" applyBorder="1" applyAlignment="1">
      <alignment horizontal="center" vertical="top"/>
    </xf>
    <xf numFmtId="0" fontId="5" fillId="2" borderId="74" xfId="2" applyFont="1" applyFill="1" applyBorder="1" applyAlignment="1">
      <alignment horizontal="right" vertical="center" wrapText="1" indent="1"/>
    </xf>
    <xf numFmtId="0" fontId="5" fillId="2" borderId="75" xfId="2" applyFont="1" applyFill="1" applyBorder="1" applyAlignment="1">
      <alignment horizontal="right" vertical="center" wrapText="1" indent="1"/>
    </xf>
    <xf numFmtId="0" fontId="5" fillId="2" borderId="76" xfId="2" applyFont="1" applyFill="1" applyBorder="1" applyAlignment="1">
      <alignment horizontal="right" vertical="center" wrapText="1" indent="1"/>
    </xf>
    <xf numFmtId="166" fontId="10" fillId="0" borderId="12" xfId="2" applyNumberFormat="1" applyFont="1" applyBorder="1"/>
    <xf numFmtId="166" fontId="2" fillId="0" borderId="0" xfId="2" applyNumberFormat="1"/>
    <xf numFmtId="0" fontId="11" fillId="0" borderId="0" xfId="0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/>
    <xf numFmtId="166" fontId="12" fillId="0" borderId="0" xfId="0" applyNumberFormat="1" applyFont="1"/>
    <xf numFmtId="0" fontId="12" fillId="0" borderId="0" xfId="0" applyFont="1"/>
    <xf numFmtId="0" fontId="13" fillId="0" borderId="0" xfId="0" quotePrefix="1" applyFont="1"/>
    <xf numFmtId="166" fontId="14" fillId="0" borderId="0" xfId="0" applyNumberFormat="1" applyFont="1"/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164" fontId="11" fillId="6" borderId="16" xfId="0" applyNumberFormat="1" applyFont="1" applyFill="1" applyBorder="1" applyAlignment="1">
      <alignment horizontal="center" vertical="center" wrapText="1"/>
    </xf>
    <xf numFmtId="164" fontId="11" fillId="6" borderId="81" xfId="0" applyNumberFormat="1" applyFont="1" applyFill="1" applyBorder="1" applyAlignment="1">
      <alignment horizontal="center" vertical="center" wrapText="1"/>
    </xf>
    <xf numFmtId="0" fontId="11" fillId="6" borderId="82" xfId="0" applyFont="1" applyFill="1" applyBorder="1" applyAlignment="1">
      <alignment horizontal="center" vertical="center" wrapText="1"/>
    </xf>
    <xf numFmtId="166" fontId="11" fillId="6" borderId="0" xfId="0" applyNumberFormat="1" applyFont="1" applyFill="1" applyAlignment="1">
      <alignment horizontal="center" vertical="center" wrapText="1"/>
    </xf>
    <xf numFmtId="164" fontId="11" fillId="0" borderId="0" xfId="0" applyNumberFormat="1" applyFont="1" applyAlignment="1">
      <alignment horizontal="left"/>
    </xf>
    <xf numFmtId="0" fontId="19" fillId="0" borderId="0" xfId="0" applyFont="1"/>
    <xf numFmtId="164" fontId="12" fillId="0" borderId="0" xfId="0" applyNumberFormat="1" applyFont="1" applyAlignment="1">
      <alignment horizontal="center"/>
    </xf>
    <xf numFmtId="166" fontId="20" fillId="0" borderId="0" xfId="1" applyNumberFormat="1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4" fontId="12" fillId="0" borderId="0" xfId="0" applyNumberFormat="1" applyFont="1"/>
    <xf numFmtId="0" fontId="9" fillId="2" borderId="7" xfId="2" applyFont="1" applyFill="1" applyBorder="1" applyAlignment="1">
      <alignment horizontal="left" vertical="top" wrapText="1"/>
    </xf>
    <xf numFmtId="0" fontId="9" fillId="2" borderId="8" xfId="2" applyFont="1" applyFill="1" applyBorder="1" applyAlignment="1">
      <alignment horizontal="left" vertical="top" wrapText="1"/>
    </xf>
    <xf numFmtId="0" fontId="6" fillId="4" borderId="1" xfId="2" applyFont="1" applyFill="1" applyBorder="1" applyAlignment="1">
      <alignment horizontal="center" vertical="top" wrapText="1"/>
    </xf>
    <xf numFmtId="0" fontId="6" fillId="4" borderId="20" xfId="2" applyFont="1" applyFill="1" applyBorder="1" applyAlignment="1">
      <alignment horizontal="center" vertical="top" wrapText="1"/>
    </xf>
    <xf numFmtId="0" fontId="8" fillId="2" borderId="6" xfId="2" applyFont="1" applyFill="1" applyBorder="1" applyAlignment="1">
      <alignment horizontal="center" vertical="top" wrapText="1"/>
    </xf>
    <xf numFmtId="0" fontId="9" fillId="2" borderId="0" xfId="2" applyFont="1" applyFill="1" applyAlignment="1">
      <alignment horizontal="left" vertical="top" wrapText="1"/>
    </xf>
    <xf numFmtId="0" fontId="6" fillId="4" borderId="22" xfId="2" applyFont="1" applyFill="1" applyBorder="1" applyAlignment="1">
      <alignment horizontal="left" vertical="top"/>
    </xf>
    <xf numFmtId="0" fontId="24" fillId="0" borderId="0" xfId="0" applyFont="1" applyAlignment="1">
      <alignment horizontal="center" vertical="top"/>
    </xf>
    <xf numFmtId="0" fontId="25" fillId="19" borderId="136" xfId="0" applyFont="1" applyFill="1" applyBorder="1" applyAlignment="1">
      <alignment horizontal="center" vertical="center" wrapText="1"/>
    </xf>
    <xf numFmtId="0" fontId="27" fillId="19" borderId="125" xfId="0" applyFont="1" applyFill="1" applyBorder="1" applyAlignment="1">
      <alignment horizontal="center" vertical="center" wrapText="1"/>
    </xf>
    <xf numFmtId="166" fontId="27" fillId="19" borderId="125" xfId="1" applyNumberFormat="1" applyFont="1" applyFill="1" applyBorder="1" applyAlignment="1">
      <alignment horizontal="justify" vertical="center" wrapText="1"/>
    </xf>
    <xf numFmtId="166" fontId="27" fillId="19" borderId="125" xfId="1" quotePrefix="1" applyNumberFormat="1" applyFont="1" applyFill="1" applyBorder="1" applyAlignment="1">
      <alignment horizontal="left" vertical="center" wrapText="1"/>
    </xf>
    <xf numFmtId="166" fontId="27" fillId="19" borderId="149" xfId="1" applyNumberFormat="1" applyFont="1" applyFill="1" applyBorder="1" applyAlignment="1">
      <alignment horizontal="left" vertical="center" wrapText="1"/>
    </xf>
    <xf numFmtId="0" fontId="25" fillId="10" borderId="137" xfId="0" applyFont="1" applyFill="1" applyBorder="1" applyAlignment="1">
      <alignment horizontal="center" vertical="center" wrapText="1"/>
    </xf>
    <xf numFmtId="167" fontId="26" fillId="10" borderId="28" xfId="0" applyNumberFormat="1" applyFont="1" applyFill="1" applyBorder="1" applyAlignment="1">
      <alignment horizontal="center" vertical="center" wrapText="1"/>
    </xf>
    <xf numFmtId="0" fontId="27" fillId="10" borderId="28" xfId="0" applyFont="1" applyFill="1" applyBorder="1" applyAlignment="1">
      <alignment horizontal="center" vertical="center" wrapText="1"/>
    </xf>
    <xf numFmtId="0" fontId="28" fillId="10" borderId="28" xfId="0" applyFont="1" applyFill="1" applyBorder="1" applyAlignment="1">
      <alignment horizontal="center" vertical="center" wrapText="1"/>
    </xf>
    <xf numFmtId="166" fontId="28" fillId="10" borderId="28" xfId="1" applyNumberFormat="1" applyFont="1" applyFill="1" applyBorder="1" applyAlignment="1">
      <alignment horizontal="justify" vertical="center" wrapText="1"/>
    </xf>
    <xf numFmtId="166" fontId="28" fillId="10" borderId="28" xfId="1" quotePrefix="1" applyNumberFormat="1" applyFont="1" applyFill="1" applyBorder="1" applyAlignment="1">
      <alignment horizontal="left" vertical="center" wrapText="1"/>
    </xf>
    <xf numFmtId="166" fontId="28" fillId="10" borderId="150" xfId="1" applyNumberFormat="1" applyFont="1" applyFill="1" applyBorder="1" applyAlignment="1">
      <alignment horizontal="left" vertical="center" wrapText="1"/>
    </xf>
    <xf numFmtId="0" fontId="28" fillId="10" borderId="137" xfId="0" applyFont="1" applyFill="1" applyBorder="1" applyAlignment="1">
      <alignment horizontal="center" vertical="center" wrapText="1"/>
    </xf>
    <xf numFmtId="167" fontId="27" fillId="10" borderId="28" xfId="0" applyNumberFormat="1" applyFont="1" applyFill="1" applyBorder="1" applyAlignment="1">
      <alignment horizontal="center" vertical="center" wrapText="1"/>
    </xf>
    <xf numFmtId="0" fontId="27" fillId="10" borderId="95" xfId="0" applyFont="1" applyFill="1" applyBorder="1" applyAlignment="1">
      <alignment vertical="center" wrapText="1"/>
    </xf>
    <xf numFmtId="0" fontId="27" fillId="10" borderId="43" xfId="0" applyFont="1" applyFill="1" applyBorder="1" applyAlignment="1">
      <alignment vertical="center" wrapText="1"/>
    </xf>
    <xf numFmtId="0" fontId="28" fillId="4" borderId="137" xfId="0" applyFont="1" applyFill="1" applyBorder="1" applyAlignment="1">
      <alignment horizontal="center" vertical="center" wrapText="1"/>
    </xf>
    <xf numFmtId="167" fontId="27" fillId="4" borderId="28" xfId="0" applyNumberFormat="1" applyFont="1" applyFill="1" applyBorder="1" applyAlignment="1">
      <alignment horizontal="center" vertical="center" wrapText="1"/>
    </xf>
    <xf numFmtId="0" fontId="27" fillId="4" borderId="95" xfId="0" applyFont="1" applyFill="1" applyBorder="1" applyAlignment="1">
      <alignment vertical="center" wrapText="1"/>
    </xf>
    <xf numFmtId="0" fontId="27" fillId="4" borderId="43" xfId="0" applyFont="1" applyFill="1" applyBorder="1" applyAlignment="1">
      <alignment vertical="center" wrapText="1"/>
    </xf>
    <xf numFmtId="0" fontId="27" fillId="4" borderId="28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166" fontId="28" fillId="4" borderId="28" xfId="1" applyNumberFormat="1" applyFont="1" applyFill="1" applyBorder="1" applyAlignment="1">
      <alignment horizontal="justify" vertical="center" wrapText="1"/>
    </xf>
    <xf numFmtId="166" fontId="28" fillId="4" borderId="28" xfId="1" quotePrefix="1" applyNumberFormat="1" applyFont="1" applyFill="1" applyBorder="1" applyAlignment="1">
      <alignment horizontal="left" vertical="center" wrapText="1"/>
    </xf>
    <xf numFmtId="166" fontId="28" fillId="4" borderId="150" xfId="1" applyNumberFormat="1" applyFont="1" applyFill="1" applyBorder="1" applyAlignment="1">
      <alignment horizontal="left" vertical="center" wrapText="1"/>
    </xf>
    <xf numFmtId="0" fontId="28" fillId="0" borderId="137" xfId="0" applyFont="1" applyBorder="1" applyAlignment="1">
      <alignment horizontal="center" vertical="center" wrapText="1"/>
    </xf>
    <xf numFmtId="167" fontId="27" fillId="0" borderId="28" xfId="0" applyNumberFormat="1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166" fontId="28" fillId="0" borderId="28" xfId="1" applyNumberFormat="1" applyFont="1" applyBorder="1" applyAlignment="1">
      <alignment horizontal="justify" vertical="center" wrapText="1"/>
    </xf>
    <xf numFmtId="166" fontId="28" fillId="0" borderId="28" xfId="1" quotePrefix="1" applyNumberFormat="1" applyFont="1" applyBorder="1" applyAlignment="1">
      <alignment horizontal="left" vertical="center" wrapText="1"/>
    </xf>
    <xf numFmtId="166" fontId="28" fillId="0" borderId="150" xfId="1" applyNumberFormat="1" applyFont="1" applyBorder="1" applyAlignment="1">
      <alignment horizontal="left" vertical="center" wrapText="1"/>
    </xf>
    <xf numFmtId="167" fontId="25" fillId="10" borderId="28" xfId="0" applyNumberFormat="1" applyFont="1" applyFill="1" applyBorder="1" applyAlignment="1">
      <alignment horizontal="center" vertical="center" wrapText="1"/>
    </xf>
    <xf numFmtId="167" fontId="28" fillId="10" borderId="28" xfId="0" applyNumberFormat="1" applyFont="1" applyFill="1" applyBorder="1" applyAlignment="1">
      <alignment horizontal="center" vertical="center" wrapText="1"/>
    </xf>
    <xf numFmtId="0" fontId="28" fillId="10" borderId="95" xfId="0" applyFont="1" applyFill="1" applyBorder="1" applyAlignment="1">
      <alignment vertical="center"/>
    </xf>
    <xf numFmtId="0" fontId="28" fillId="10" borderId="43" xfId="0" applyFont="1" applyFill="1" applyBorder="1" applyAlignment="1">
      <alignment vertical="center"/>
    </xf>
    <xf numFmtId="167" fontId="28" fillId="10" borderId="28" xfId="0" applyNumberFormat="1" applyFont="1" applyFill="1" applyBorder="1" applyAlignment="1">
      <alignment vertical="center" wrapText="1"/>
    </xf>
    <xf numFmtId="0" fontId="28" fillId="10" borderId="95" xfId="0" applyFont="1" applyFill="1" applyBorder="1" applyAlignment="1">
      <alignment horizontal="center" vertical="center"/>
    </xf>
    <xf numFmtId="0" fontId="28" fillId="10" borderId="95" xfId="0" quotePrefix="1" applyFont="1" applyFill="1" applyBorder="1" applyAlignment="1">
      <alignment horizontal="center" vertical="center"/>
    </xf>
    <xf numFmtId="167" fontId="28" fillId="0" borderId="28" xfId="0" applyNumberFormat="1" applyFont="1" applyBorder="1" applyAlignment="1">
      <alignment vertical="center" wrapText="1"/>
    </xf>
    <xf numFmtId="0" fontId="28" fillId="0" borderId="95" xfId="0" applyFont="1" applyBorder="1" applyAlignment="1">
      <alignment horizontal="center" vertical="center"/>
    </xf>
    <xf numFmtId="0" fontId="28" fillId="0" borderId="43" xfId="0" applyFont="1" applyBorder="1" applyAlignment="1">
      <alignment vertical="center"/>
    </xf>
    <xf numFmtId="0" fontId="25" fillId="10" borderId="28" xfId="0" applyFont="1" applyFill="1" applyBorder="1" applyAlignment="1">
      <alignment horizontal="center" vertical="center" wrapText="1"/>
    </xf>
    <xf numFmtId="0" fontId="28" fillId="10" borderId="28" xfId="0" applyFont="1" applyFill="1" applyBorder="1" applyAlignment="1">
      <alignment horizontal="center" vertical="center"/>
    </xf>
    <xf numFmtId="0" fontId="30" fillId="10" borderId="43" xfId="0" applyFont="1" applyFill="1" applyBorder="1"/>
    <xf numFmtId="0" fontId="25" fillId="10" borderId="28" xfId="0" applyFont="1" applyFill="1" applyBorder="1" applyAlignment="1">
      <alignment horizontal="center" vertical="center"/>
    </xf>
    <xf numFmtId="0" fontId="28" fillId="0" borderId="28" xfId="0" applyFont="1" applyBorder="1" applyAlignment="1">
      <alignment vertical="center"/>
    </xf>
    <xf numFmtId="0" fontId="25" fillId="10" borderId="95" xfId="0" applyFont="1" applyFill="1" applyBorder="1" applyAlignment="1">
      <alignment vertical="center"/>
    </xf>
    <xf numFmtId="0" fontId="25" fillId="10" borderId="43" xfId="0" applyFont="1" applyFill="1" applyBorder="1" applyAlignment="1">
      <alignment vertical="center"/>
    </xf>
    <xf numFmtId="0" fontId="30" fillId="10" borderId="0" xfId="0" applyFont="1" applyFill="1"/>
    <xf numFmtId="0" fontId="28" fillId="0" borderId="138" xfId="0" applyFont="1" applyBorder="1" applyAlignment="1">
      <alignment horizontal="center" vertical="center" wrapText="1"/>
    </xf>
    <xf numFmtId="0" fontId="28" fillId="0" borderId="91" xfId="0" applyFont="1" applyBorder="1" applyAlignment="1">
      <alignment vertical="center" wrapText="1"/>
    </xf>
    <xf numFmtId="0" fontId="28" fillId="0" borderId="128" xfId="0" applyFont="1" applyBorder="1" applyAlignment="1">
      <alignment horizontal="center" vertical="center" wrapText="1"/>
    </xf>
    <xf numFmtId="0" fontId="28" fillId="0" borderId="151" xfId="0" applyFont="1" applyBorder="1" applyAlignment="1">
      <alignment vertical="center" wrapText="1"/>
    </xf>
    <xf numFmtId="0" fontId="27" fillId="0" borderId="111" xfId="0" applyFont="1" applyBorder="1" applyAlignment="1">
      <alignment horizontal="center" vertical="center" wrapText="1"/>
    </xf>
    <xf numFmtId="0" fontId="28" fillId="0" borderId="152" xfId="0" applyFont="1" applyBorder="1" applyAlignment="1">
      <alignment horizontal="center" vertical="center" wrapText="1"/>
    </xf>
    <xf numFmtId="166" fontId="28" fillId="0" borderId="153" xfId="1" applyNumberFormat="1" applyFont="1" applyBorder="1" applyAlignment="1">
      <alignment horizontal="justify" vertical="center" wrapText="1"/>
    </xf>
    <xf numFmtId="166" fontId="28" fillId="0" borderId="111" xfId="1" applyNumberFormat="1" applyFont="1" applyBorder="1" applyAlignment="1">
      <alignment horizontal="justify" vertical="center" wrapText="1"/>
    </xf>
    <xf numFmtId="166" fontId="28" fillId="0" borderId="151" xfId="1" applyNumberFormat="1" applyFont="1" applyBorder="1" applyAlignment="1">
      <alignment horizontal="left" vertical="center" wrapText="1"/>
    </xf>
    <xf numFmtId="166" fontId="28" fillId="0" borderId="152" xfId="1" applyNumberFormat="1" applyFont="1" applyBorder="1" applyAlignment="1">
      <alignment horizontal="left" vertical="center" wrapText="1"/>
    </xf>
    <xf numFmtId="0" fontId="26" fillId="19" borderId="82" xfId="0" applyFont="1" applyFill="1" applyBorder="1" applyAlignment="1">
      <alignment horizontal="center" vertical="center" wrapText="1"/>
    </xf>
    <xf numFmtId="0" fontId="26" fillId="19" borderId="76" xfId="0" applyFont="1" applyFill="1" applyBorder="1" applyAlignment="1">
      <alignment vertical="center" wrapText="1"/>
    </xf>
    <xf numFmtId="166" fontId="26" fillId="19" borderId="82" xfId="1" applyNumberFormat="1" applyFont="1" applyFill="1" applyBorder="1" applyAlignment="1">
      <alignment horizontal="justify" vertical="center" wrapText="1"/>
    </xf>
    <xf numFmtId="166" fontId="26" fillId="19" borderId="76" xfId="1" applyNumberFormat="1" applyFont="1" applyFill="1" applyBorder="1" applyAlignment="1">
      <alignment horizontal="justify" vertical="center" wrapText="1"/>
    </xf>
    <xf numFmtId="166" fontId="26" fillId="19" borderId="74" xfId="1" applyNumberFormat="1" applyFont="1" applyFill="1" applyBorder="1" applyAlignment="1">
      <alignment horizontal="center" vertical="center" wrapText="1"/>
    </xf>
    <xf numFmtId="166" fontId="26" fillId="19" borderId="76" xfId="1" applyNumberFormat="1" applyFont="1" applyFill="1" applyBorder="1" applyAlignment="1">
      <alignment horizontal="left" vertical="top" wrapText="1"/>
    </xf>
    <xf numFmtId="0" fontId="30" fillId="0" borderId="0" xfId="0" applyFont="1" applyAlignment="1">
      <alignment horizontal="center"/>
    </xf>
    <xf numFmtId="0" fontId="30" fillId="0" borderId="0" xfId="0" applyFont="1"/>
    <xf numFmtId="166" fontId="30" fillId="0" borderId="0" xfId="1" applyNumberFormat="1" applyFont="1"/>
    <xf numFmtId="166" fontId="30" fillId="0" borderId="0" xfId="1" applyNumberFormat="1" applyFont="1" applyAlignment="1">
      <alignment horizontal="center" vertical="center"/>
    </xf>
    <xf numFmtId="166" fontId="30" fillId="0" borderId="0" xfId="1" applyNumberFormat="1" applyFont="1" applyAlignment="1">
      <alignment horizontal="left" vertical="top"/>
    </xf>
    <xf numFmtId="0" fontId="11" fillId="6" borderId="154" xfId="0" applyFont="1" applyFill="1" applyBorder="1" applyAlignment="1">
      <alignment horizontal="center" vertical="center" wrapText="1"/>
    </xf>
    <xf numFmtId="42" fontId="33" fillId="9" borderId="125" xfId="0" applyNumberFormat="1" applyFont="1" applyFill="1" applyBorder="1" applyAlignment="1">
      <alignment horizontal="center" vertical="center" wrapText="1"/>
    </xf>
    <xf numFmtId="42" fontId="33" fillId="9" borderId="28" xfId="0" applyNumberFormat="1" applyFont="1" applyFill="1" applyBorder="1" applyAlignment="1">
      <alignment horizontal="center" vertical="center" wrapText="1"/>
    </xf>
    <xf numFmtId="42" fontId="33" fillId="9" borderId="91" xfId="0" applyNumberFormat="1" applyFont="1" applyFill="1" applyBorder="1" applyAlignment="1">
      <alignment horizontal="center" vertical="center" wrapText="1"/>
    </xf>
    <xf numFmtId="42" fontId="33" fillId="11" borderId="28" xfId="5" applyNumberFormat="1" applyFont="1" applyFill="1" applyBorder="1" applyAlignment="1">
      <alignment horizontal="center" vertical="center" wrapText="1"/>
    </xf>
    <xf numFmtId="42" fontId="33" fillId="11" borderId="91" xfId="5" applyNumberFormat="1" applyFont="1" applyFill="1" applyBorder="1" applyAlignment="1">
      <alignment horizontal="center" vertical="center" wrapText="1"/>
    </xf>
    <xf numFmtId="42" fontId="33" fillId="9" borderId="98" xfId="0" applyNumberFormat="1" applyFont="1" applyFill="1" applyBorder="1" applyAlignment="1">
      <alignment horizontal="center" vertical="center" wrapText="1"/>
    </xf>
    <xf numFmtId="166" fontId="19" fillId="0" borderId="0" xfId="0" applyNumberFormat="1" applyFont="1"/>
    <xf numFmtId="41" fontId="19" fillId="0" borderId="0" xfId="5" applyFont="1"/>
    <xf numFmtId="0" fontId="6" fillId="2" borderId="12" xfId="2" applyFont="1" applyFill="1" applyBorder="1" applyAlignment="1">
      <alignment horizontal="left" vertical="top" wrapText="1"/>
    </xf>
    <xf numFmtId="0" fontId="3" fillId="2" borderId="21" xfId="2" applyFont="1" applyFill="1" applyBorder="1" applyAlignment="1">
      <alignment vertical="center"/>
    </xf>
    <xf numFmtId="0" fontId="36" fillId="0" borderId="0" xfId="0" applyFont="1"/>
    <xf numFmtId="41" fontId="36" fillId="0" borderId="0" xfId="5" applyFont="1"/>
    <xf numFmtId="0" fontId="37" fillId="0" borderId="0" xfId="0" quotePrefix="1" applyFont="1"/>
    <xf numFmtId="0" fontId="34" fillId="14" borderId="137" xfId="0" applyFont="1" applyFill="1" applyBorder="1" applyAlignment="1">
      <alignment horizontal="center" vertical="center" wrapText="1"/>
    </xf>
    <xf numFmtId="0" fontId="34" fillId="14" borderId="28" xfId="0" applyFont="1" applyFill="1" applyBorder="1" applyAlignment="1">
      <alignment horizontal="center" vertical="center" wrapText="1"/>
    </xf>
    <xf numFmtId="41" fontId="34" fillId="14" borderId="150" xfId="5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9" fillId="6" borderId="171" xfId="0" applyFont="1" applyFill="1" applyBorder="1" applyAlignment="1">
      <alignment horizontal="center" vertical="center" wrapText="1"/>
    </xf>
    <xf numFmtId="0" fontId="39" fillId="6" borderId="48" xfId="0" applyFont="1" applyFill="1" applyBorder="1" applyAlignment="1">
      <alignment horizontal="center" vertical="center" wrapText="1"/>
    </xf>
    <xf numFmtId="41" fontId="39" fillId="6" borderId="172" xfId="5" applyFont="1" applyFill="1" applyBorder="1" applyAlignment="1">
      <alignment horizontal="center" vertical="center" wrapText="1"/>
    </xf>
    <xf numFmtId="0" fontId="39" fillId="6" borderId="3" xfId="0" applyFont="1" applyFill="1" applyBorder="1" applyAlignment="1">
      <alignment horizontal="center" vertical="center" wrapText="1"/>
    </xf>
    <xf numFmtId="0" fontId="34" fillId="7" borderId="79" xfId="0" applyFont="1" applyFill="1" applyBorder="1" applyAlignment="1">
      <alignment horizontal="center" vertical="top" wrapText="1"/>
    </xf>
    <xf numFmtId="0" fontId="33" fillId="7" borderId="136" xfId="0" applyFont="1" applyFill="1" applyBorder="1" applyAlignment="1">
      <alignment horizontal="center" vertical="center" wrapText="1"/>
    </xf>
    <xf numFmtId="42" fontId="33" fillId="7" borderId="125" xfId="0" applyNumberFormat="1" applyFont="1" applyFill="1" applyBorder="1" applyAlignment="1">
      <alignment horizontal="center" vertical="center" wrapText="1"/>
    </xf>
    <xf numFmtId="42" fontId="34" fillId="7" borderId="149" xfId="5" applyNumberFormat="1" applyFont="1" applyFill="1" applyBorder="1" applyAlignment="1">
      <alignment horizontal="center" vertical="center" wrapText="1"/>
    </xf>
    <xf numFmtId="0" fontId="40" fillId="0" borderId="0" xfId="0" applyFont="1"/>
    <xf numFmtId="0" fontId="33" fillId="7" borderId="137" xfId="0" applyFont="1" applyFill="1" applyBorder="1" applyAlignment="1">
      <alignment horizontal="center" vertical="center" wrapText="1"/>
    </xf>
    <xf numFmtId="166" fontId="33" fillId="7" borderId="28" xfId="0" applyNumberFormat="1" applyFont="1" applyFill="1" applyBorder="1" applyAlignment="1">
      <alignment horizontal="center" vertical="center" wrapText="1"/>
    </xf>
    <xf numFmtId="42" fontId="33" fillId="7" borderId="28" xfId="0" applyNumberFormat="1" applyFont="1" applyFill="1" applyBorder="1" applyAlignment="1">
      <alignment horizontal="center" vertical="center" wrapText="1"/>
    </xf>
    <xf numFmtId="166" fontId="33" fillId="7" borderId="91" xfId="0" applyNumberFormat="1" applyFont="1" applyFill="1" applyBorder="1" applyAlignment="1">
      <alignment horizontal="center" vertical="center" wrapText="1"/>
    </xf>
    <xf numFmtId="0" fontId="34" fillId="9" borderId="79" xfId="0" applyFont="1" applyFill="1" applyBorder="1" applyAlignment="1">
      <alignment horizontal="center" vertical="top" wrapText="1"/>
    </xf>
    <xf numFmtId="0" fontId="33" fillId="9" borderId="136" xfId="0" applyFont="1" applyFill="1" applyBorder="1" applyAlignment="1">
      <alignment horizontal="center" vertical="center" wrapText="1"/>
    </xf>
    <xf numFmtId="166" fontId="33" fillId="9" borderId="125" xfId="0" applyNumberFormat="1" applyFont="1" applyFill="1" applyBorder="1" applyAlignment="1">
      <alignment horizontal="center" vertical="center" wrapText="1"/>
    </xf>
    <xf numFmtId="42" fontId="34" fillId="9" borderId="149" xfId="5" applyNumberFormat="1" applyFont="1" applyFill="1" applyBorder="1" applyAlignment="1">
      <alignment horizontal="center" vertical="center" wrapText="1"/>
    </xf>
    <xf numFmtId="0" fontId="34" fillId="9" borderId="80" xfId="0" applyFont="1" applyFill="1" applyBorder="1" applyAlignment="1">
      <alignment horizontal="center" vertical="top" wrapText="1"/>
    </xf>
    <xf numFmtId="0" fontId="33" fillId="9" borderId="137" xfId="0" applyFont="1" applyFill="1" applyBorder="1" applyAlignment="1">
      <alignment horizontal="center" vertical="center" wrapText="1"/>
    </xf>
    <xf numFmtId="166" fontId="33" fillId="9" borderId="28" xfId="0" applyNumberFormat="1" applyFont="1" applyFill="1" applyBorder="1" applyAlignment="1">
      <alignment horizontal="center" vertical="center" wrapText="1"/>
    </xf>
    <xf numFmtId="42" fontId="34" fillId="9" borderId="150" xfId="5" applyNumberFormat="1" applyFont="1" applyFill="1" applyBorder="1" applyAlignment="1">
      <alignment horizontal="center" vertical="center" wrapText="1"/>
    </xf>
    <xf numFmtId="42" fontId="33" fillId="9" borderId="150" xfId="5" applyNumberFormat="1" applyFont="1" applyFill="1" applyBorder="1" applyAlignment="1">
      <alignment horizontal="center" vertical="center" wrapText="1"/>
    </xf>
    <xf numFmtId="0" fontId="34" fillId="9" borderId="99" xfId="0" applyFont="1" applyFill="1" applyBorder="1" applyAlignment="1">
      <alignment horizontal="center" vertical="top" wrapText="1"/>
    </xf>
    <xf numFmtId="0" fontId="33" fillId="9" borderId="138" xfId="0" applyFont="1" applyFill="1" applyBorder="1" applyAlignment="1">
      <alignment horizontal="center" vertical="center" wrapText="1"/>
    </xf>
    <xf numFmtId="166" fontId="33" fillId="9" borderId="91" xfId="0" applyNumberFormat="1" applyFont="1" applyFill="1" applyBorder="1" applyAlignment="1">
      <alignment horizontal="center" vertical="center" wrapText="1"/>
    </xf>
    <xf numFmtId="42" fontId="33" fillId="9" borderId="173" xfId="5" applyNumberFormat="1" applyFont="1" applyFill="1" applyBorder="1" applyAlignment="1">
      <alignment horizontal="center" vertical="center" wrapText="1"/>
    </xf>
    <xf numFmtId="0" fontId="34" fillId="11" borderId="174" xfId="0" applyFont="1" applyFill="1" applyBorder="1" applyAlignment="1">
      <alignment horizontal="center" vertical="top" wrapText="1"/>
    </xf>
    <xf numFmtId="0" fontId="33" fillId="11" borderId="136" xfId="0" applyFont="1" applyFill="1" applyBorder="1" applyAlignment="1">
      <alignment horizontal="center" vertical="center" wrapText="1"/>
    </xf>
    <xf numFmtId="166" fontId="33" fillId="11" borderId="125" xfId="0" applyNumberFormat="1" applyFont="1" applyFill="1" applyBorder="1" applyAlignment="1">
      <alignment horizontal="center" vertical="center" wrapText="1"/>
    </xf>
    <xf numFmtId="42" fontId="33" fillId="11" borderId="125" xfId="0" applyNumberFormat="1" applyFont="1" applyFill="1" applyBorder="1" applyAlignment="1">
      <alignment vertical="top" wrapText="1"/>
    </xf>
    <xf numFmtId="42" fontId="33" fillId="11" borderId="149" xfId="0" applyNumberFormat="1" applyFont="1" applyFill="1" applyBorder="1" applyAlignment="1">
      <alignment vertical="top" wrapText="1"/>
    </xf>
    <xf numFmtId="0" fontId="34" fillId="11" borderId="176" xfId="0" applyFont="1" applyFill="1" applyBorder="1" applyAlignment="1">
      <alignment horizontal="center" vertical="top" wrapText="1"/>
    </xf>
    <xf numFmtId="0" fontId="34" fillId="12" borderId="177" xfId="0" quotePrefix="1" applyFont="1" applyFill="1" applyBorder="1" applyAlignment="1">
      <alignment horizontal="center" vertical="top" wrapText="1"/>
    </xf>
    <xf numFmtId="0" fontId="33" fillId="11" borderId="137" xfId="0" applyFont="1" applyFill="1" applyBorder="1" applyAlignment="1">
      <alignment horizontal="center" vertical="center" wrapText="1"/>
    </xf>
    <xf numFmtId="166" fontId="33" fillId="11" borderId="28" xfId="0" applyNumberFormat="1" applyFont="1" applyFill="1" applyBorder="1" applyAlignment="1">
      <alignment horizontal="center" vertical="center" wrapText="1"/>
    </xf>
    <xf numFmtId="42" fontId="33" fillId="11" borderId="150" xfId="5" applyNumberFormat="1" applyFont="1" applyFill="1" applyBorder="1" applyAlignment="1">
      <alignment horizontal="center" vertical="center" wrapText="1"/>
    </xf>
    <xf numFmtId="0" fontId="34" fillId="11" borderId="178" xfId="0" applyFont="1" applyFill="1" applyBorder="1" applyAlignment="1">
      <alignment horizontal="center" vertical="top" wrapText="1"/>
    </xf>
    <xf numFmtId="0" fontId="34" fillId="12" borderId="179" xfId="0" quotePrefix="1" applyFont="1" applyFill="1" applyBorder="1" applyAlignment="1">
      <alignment horizontal="center" vertical="top" wrapText="1"/>
    </xf>
    <xf numFmtId="0" fontId="33" fillId="11" borderId="138" xfId="0" applyFont="1" applyFill="1" applyBorder="1" applyAlignment="1">
      <alignment horizontal="center" vertical="center" wrapText="1"/>
    </xf>
    <xf numFmtId="166" fontId="33" fillId="11" borderId="91" xfId="0" applyNumberFormat="1" applyFont="1" applyFill="1" applyBorder="1" applyAlignment="1">
      <alignment horizontal="center" vertical="center" wrapText="1"/>
    </xf>
    <xf numFmtId="42" fontId="33" fillId="11" borderId="173" xfId="5" applyNumberFormat="1" applyFont="1" applyFill="1" applyBorder="1" applyAlignment="1">
      <alignment horizontal="center" vertical="center" wrapText="1"/>
    </xf>
    <xf numFmtId="0" fontId="34" fillId="16" borderId="174" xfId="0" applyFont="1" applyFill="1" applyBorder="1" applyAlignment="1">
      <alignment horizontal="center" vertical="top" wrapText="1"/>
    </xf>
    <xf numFmtId="0" fontId="33" fillId="16" borderId="136" xfId="0" applyFont="1" applyFill="1" applyBorder="1" applyAlignment="1">
      <alignment horizontal="center" vertical="center" wrapText="1"/>
    </xf>
    <xf numFmtId="166" fontId="33" fillId="16" borderId="125" xfId="0" applyNumberFormat="1" applyFont="1" applyFill="1" applyBorder="1" applyAlignment="1">
      <alignment horizontal="center" vertical="center" wrapText="1"/>
    </xf>
    <xf numFmtId="42" fontId="33" fillId="16" borderId="125" xfId="0" applyNumberFormat="1" applyFont="1" applyFill="1" applyBorder="1" applyAlignment="1">
      <alignment horizontal="center" vertical="center" wrapText="1"/>
    </xf>
    <xf numFmtId="42" fontId="33" fillId="16" borderId="149" xfId="5" applyNumberFormat="1" applyFont="1" applyFill="1" applyBorder="1" applyAlignment="1">
      <alignment horizontal="center" vertical="center" wrapText="1"/>
    </xf>
    <xf numFmtId="0" fontId="34" fillId="16" borderId="178" xfId="0" applyFont="1" applyFill="1" applyBorder="1" applyAlignment="1">
      <alignment horizontal="center" vertical="top" wrapText="1"/>
    </xf>
    <xf numFmtId="0" fontId="34" fillId="15" borderId="179" xfId="0" quotePrefix="1" applyFont="1" applyFill="1" applyBorder="1" applyAlignment="1">
      <alignment horizontal="center" vertical="top" wrapText="1"/>
    </xf>
    <xf numFmtId="0" fontId="33" fillId="16" borderId="138" xfId="0" applyFont="1" applyFill="1" applyBorder="1" applyAlignment="1">
      <alignment horizontal="center" vertical="center" wrapText="1"/>
    </xf>
    <xf numFmtId="166" fontId="33" fillId="16" borderId="91" xfId="0" applyNumberFormat="1" applyFont="1" applyFill="1" applyBorder="1" applyAlignment="1">
      <alignment horizontal="center" vertical="center" wrapText="1"/>
    </xf>
    <xf numFmtId="42" fontId="33" fillId="16" borderId="91" xfId="0" applyNumberFormat="1" applyFont="1" applyFill="1" applyBorder="1" applyAlignment="1">
      <alignment horizontal="center" vertical="center" wrapText="1"/>
    </xf>
    <xf numFmtId="42" fontId="33" fillId="16" borderId="173" xfId="5" applyNumberFormat="1" applyFont="1" applyFill="1" applyBorder="1" applyAlignment="1">
      <alignment horizontal="center" vertical="center" wrapText="1"/>
    </xf>
    <xf numFmtId="0" fontId="34" fillId="20" borderId="174" xfId="0" applyFont="1" applyFill="1" applyBorder="1" applyAlignment="1">
      <alignment horizontal="center" vertical="top" wrapText="1"/>
    </xf>
    <xf numFmtId="0" fontId="33" fillId="20" borderId="136" xfId="0" applyFont="1" applyFill="1" applyBorder="1" applyAlignment="1">
      <alignment horizontal="center" vertical="center" wrapText="1"/>
    </xf>
    <xf numFmtId="166" fontId="33" fillId="20" borderId="125" xfId="0" applyNumberFormat="1" applyFont="1" applyFill="1" applyBorder="1" applyAlignment="1">
      <alignment horizontal="center" vertical="center" wrapText="1"/>
    </xf>
    <xf numFmtId="42" fontId="33" fillId="20" borderId="125" xfId="0" applyNumberFormat="1" applyFont="1" applyFill="1" applyBorder="1" applyAlignment="1">
      <alignment horizontal="center" vertical="center" wrapText="1"/>
    </xf>
    <xf numFmtId="42" fontId="34" fillId="20" borderId="149" xfId="5" applyNumberFormat="1" applyFont="1" applyFill="1" applyBorder="1" applyAlignment="1">
      <alignment horizontal="center" vertical="center" wrapText="1"/>
    </xf>
    <xf numFmtId="0" fontId="34" fillId="20" borderId="178" xfId="0" applyFont="1" applyFill="1" applyBorder="1" applyAlignment="1">
      <alignment horizontal="center" vertical="top" wrapText="1"/>
    </xf>
    <xf numFmtId="0" fontId="34" fillId="3" borderId="179" xfId="0" quotePrefix="1" applyFont="1" applyFill="1" applyBorder="1" applyAlignment="1">
      <alignment horizontal="center" vertical="top" wrapText="1"/>
    </xf>
    <xf numFmtId="0" fontId="33" fillId="20" borderId="138" xfId="0" applyFont="1" applyFill="1" applyBorder="1" applyAlignment="1">
      <alignment horizontal="center" vertical="center" wrapText="1"/>
    </xf>
    <xf numFmtId="166" fontId="33" fillId="20" borderId="91" xfId="0" applyNumberFormat="1" applyFont="1" applyFill="1" applyBorder="1" applyAlignment="1">
      <alignment horizontal="center" vertical="center" wrapText="1"/>
    </xf>
    <xf numFmtId="42" fontId="33" fillId="20" borderId="91" xfId="0" applyNumberFormat="1" applyFont="1" applyFill="1" applyBorder="1" applyAlignment="1">
      <alignment horizontal="center" vertical="center" wrapText="1"/>
    </xf>
    <xf numFmtId="42" fontId="33" fillId="20" borderId="173" xfId="5" applyNumberFormat="1" applyFont="1" applyFill="1" applyBorder="1" applyAlignment="1">
      <alignment horizontal="center" vertical="center" wrapText="1"/>
    </xf>
    <xf numFmtId="0" fontId="34" fillId="14" borderId="174" xfId="0" applyFont="1" applyFill="1" applyBorder="1" applyAlignment="1">
      <alignment horizontal="center" vertical="top" wrapText="1"/>
    </xf>
    <xf numFmtId="0" fontId="33" fillId="14" borderId="136" xfId="0" applyFont="1" applyFill="1" applyBorder="1" applyAlignment="1">
      <alignment horizontal="center" vertical="center" wrapText="1"/>
    </xf>
    <xf numFmtId="0" fontId="33" fillId="14" borderId="125" xfId="0" applyFont="1" applyFill="1" applyBorder="1" applyAlignment="1">
      <alignment horizontal="center" vertical="center" wrapText="1"/>
    </xf>
    <xf numFmtId="42" fontId="33" fillId="14" borderId="125" xfId="0" applyNumberFormat="1" applyFont="1" applyFill="1" applyBorder="1" applyAlignment="1">
      <alignment vertical="top" wrapText="1"/>
    </xf>
    <xf numFmtId="42" fontId="33" fillId="14" borderId="149" xfId="1" applyNumberFormat="1" applyFont="1" applyFill="1" applyBorder="1" applyAlignment="1">
      <alignment vertical="top" wrapText="1"/>
    </xf>
    <xf numFmtId="0" fontId="34" fillId="14" borderId="178" xfId="0" applyFont="1" applyFill="1" applyBorder="1" applyAlignment="1">
      <alignment horizontal="center" vertical="top" wrapText="1"/>
    </xf>
    <xf numFmtId="0" fontId="34" fillId="14" borderId="179" xfId="0" quotePrefix="1" applyFont="1" applyFill="1" applyBorder="1" applyAlignment="1">
      <alignment horizontal="center" vertical="top" wrapText="1"/>
    </xf>
    <xf numFmtId="0" fontId="33" fillId="14" borderId="138" xfId="0" applyFont="1" applyFill="1" applyBorder="1" applyAlignment="1">
      <alignment horizontal="center" vertical="center" wrapText="1"/>
    </xf>
    <xf numFmtId="0" fontId="33" fillId="14" borderId="91" xfId="0" applyFont="1" applyFill="1" applyBorder="1" applyAlignment="1">
      <alignment horizontal="center" vertical="center" wrapText="1"/>
    </xf>
    <xf numFmtId="42" fontId="33" fillId="14" borderId="91" xfId="0" applyNumberFormat="1" applyFont="1" applyFill="1" applyBorder="1" applyAlignment="1">
      <alignment vertical="top" wrapText="1"/>
    </xf>
    <xf numFmtId="42" fontId="33" fillId="14" borderId="173" xfId="1" applyNumberFormat="1" applyFont="1" applyFill="1" applyBorder="1" applyAlignment="1">
      <alignment vertical="top" wrapText="1"/>
    </xf>
    <xf numFmtId="0" fontId="34" fillId="9" borderId="74" xfId="0" applyFont="1" applyFill="1" applyBorder="1" applyAlignment="1">
      <alignment horizontal="center" vertical="top" wrapText="1"/>
    </xf>
    <xf numFmtId="0" fontId="33" fillId="9" borderId="139" xfId="0" applyFont="1" applyFill="1" applyBorder="1" applyAlignment="1">
      <alignment horizontal="center" vertical="center" wrapText="1"/>
    </xf>
    <xf numFmtId="166" fontId="33" fillId="9" borderId="98" xfId="0" applyNumberFormat="1" applyFont="1" applyFill="1" applyBorder="1" applyAlignment="1">
      <alignment horizontal="center" vertical="center" wrapText="1"/>
    </xf>
    <xf numFmtId="42" fontId="33" fillId="9" borderId="145" xfId="5" applyNumberFormat="1" applyFont="1" applyFill="1" applyBorder="1" applyAlignment="1">
      <alignment horizontal="center" vertical="center" wrapText="1"/>
    </xf>
    <xf numFmtId="0" fontId="34" fillId="8" borderId="103" xfId="0" applyFont="1" applyFill="1" applyBorder="1" applyAlignment="1">
      <alignment horizontal="center" vertical="top" wrapText="1"/>
    </xf>
    <xf numFmtId="0" fontId="34" fillId="16" borderId="103" xfId="0" applyFont="1" applyFill="1" applyBorder="1" applyAlignment="1">
      <alignment horizontal="center" vertical="top" wrapText="1"/>
    </xf>
    <xf numFmtId="0" fontId="33" fillId="16" borderId="101" xfId="0" applyFont="1" applyFill="1" applyBorder="1" applyAlignment="1">
      <alignment horizontal="center" vertical="center" wrapText="1"/>
    </xf>
    <xf numFmtId="166" fontId="33" fillId="16" borderId="101" xfId="0" applyNumberFormat="1" applyFont="1" applyFill="1" applyBorder="1" applyAlignment="1">
      <alignment horizontal="center" vertical="center" wrapText="1"/>
    </xf>
    <xf numFmtId="42" fontId="33" fillId="16" borderId="101" xfId="0" applyNumberFormat="1" applyFont="1" applyFill="1" applyBorder="1" applyAlignment="1">
      <alignment horizontal="center" vertical="center" wrapText="1"/>
    </xf>
    <xf numFmtId="42" fontId="33" fillId="16" borderId="102" xfId="5" applyNumberFormat="1" applyFont="1" applyFill="1" applyBorder="1" applyAlignment="1">
      <alignment horizontal="center" vertical="center" wrapText="1"/>
    </xf>
    <xf numFmtId="42" fontId="34" fillId="16" borderId="99" xfId="0" applyNumberFormat="1" applyFont="1" applyFill="1" applyBorder="1" applyAlignment="1">
      <alignment horizontal="right" vertical="center" wrapText="1"/>
    </xf>
    <xf numFmtId="0" fontId="34" fillId="8" borderId="0" xfId="0" applyFont="1" applyFill="1" applyAlignment="1">
      <alignment horizontal="center" vertical="top" wrapText="1"/>
    </xf>
    <xf numFmtId="0" fontId="34" fillId="8" borderId="0" xfId="0" quotePrefix="1" applyFont="1" applyFill="1" applyAlignment="1">
      <alignment horizontal="left" vertical="top" wrapText="1"/>
    </xf>
    <xf numFmtId="0" fontId="33" fillId="8" borderId="0" xfId="0" applyFont="1" applyFill="1" applyAlignment="1">
      <alignment horizontal="center" vertical="center" wrapText="1"/>
    </xf>
    <xf numFmtId="166" fontId="33" fillId="8" borderId="0" xfId="0" applyNumberFormat="1" applyFont="1" applyFill="1" applyAlignment="1">
      <alignment horizontal="center" vertical="center" wrapText="1"/>
    </xf>
    <xf numFmtId="42" fontId="33" fillId="8" borderId="0" xfId="0" applyNumberFormat="1" applyFont="1" applyFill="1" applyAlignment="1">
      <alignment horizontal="center" vertical="center" wrapText="1"/>
    </xf>
    <xf numFmtId="42" fontId="33" fillId="8" borderId="0" xfId="5" applyNumberFormat="1" applyFont="1" applyFill="1" applyBorder="1" applyAlignment="1">
      <alignment horizontal="center" vertical="center" wrapText="1"/>
    </xf>
    <xf numFmtId="42" fontId="34" fillId="8" borderId="0" xfId="0" applyNumberFormat="1" applyFont="1" applyFill="1" applyAlignment="1">
      <alignment horizontal="right" vertical="center" wrapText="1"/>
    </xf>
    <xf numFmtId="0" fontId="14" fillId="0" borderId="0" xfId="0" applyFont="1"/>
    <xf numFmtId="41" fontId="12" fillId="0" borderId="0" xfId="5" applyFont="1"/>
    <xf numFmtId="0" fontId="34" fillId="7" borderId="80" xfId="0" applyFont="1" applyFill="1" applyBorder="1" applyAlignment="1">
      <alignment horizontal="center" vertical="top" wrapText="1"/>
    </xf>
    <xf numFmtId="0" fontId="33" fillId="7" borderId="28" xfId="0" applyFont="1" applyFill="1" applyBorder="1" applyAlignment="1">
      <alignment horizontal="center" vertical="center" wrapText="1"/>
    </xf>
    <xf numFmtId="0" fontId="34" fillId="10" borderId="161" xfId="0" quotePrefix="1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left" vertical="top" wrapText="1"/>
    </xf>
    <xf numFmtId="0" fontId="9" fillId="4" borderId="0" xfId="2" applyFont="1" applyFill="1" applyBorder="1" applyAlignment="1">
      <alignment horizontal="center" vertical="top"/>
    </xf>
    <xf numFmtId="164" fontId="9" fillId="4" borderId="0" xfId="3" applyFont="1" applyFill="1" applyBorder="1" applyAlignment="1">
      <alignment horizontal="center" vertical="center"/>
    </xf>
    <xf numFmtId="164" fontId="9" fillId="4" borderId="0" xfId="3" applyFont="1" applyFill="1" applyBorder="1" applyAlignment="1">
      <alignment horizontal="left" vertical="center"/>
    </xf>
    <xf numFmtId="166" fontId="9" fillId="4" borderId="49" xfId="4" applyNumberFormat="1" applyFont="1" applyFill="1" applyBorder="1" applyAlignment="1">
      <alignment horizontal="center" vertical="center" wrapText="1"/>
    </xf>
    <xf numFmtId="164" fontId="6" fillId="4" borderId="82" xfId="3" applyFont="1" applyFill="1" applyBorder="1" applyAlignment="1">
      <alignment horizontal="center" vertical="top"/>
    </xf>
    <xf numFmtId="20" fontId="3" fillId="0" borderId="21" xfId="2" quotePrefix="1" applyNumberFormat="1" applyFont="1" applyBorder="1" applyAlignment="1">
      <alignment vertical="top"/>
    </xf>
    <xf numFmtId="20" fontId="3" fillId="0" borderId="25" xfId="2" quotePrefix="1" applyNumberFormat="1" applyFont="1" applyBorder="1" applyAlignment="1">
      <alignment vertical="top"/>
    </xf>
    <xf numFmtId="20" fontId="3" fillId="0" borderId="34" xfId="2" quotePrefix="1" applyNumberFormat="1" applyFont="1" applyBorder="1" applyAlignment="1">
      <alignment vertical="top"/>
    </xf>
    <xf numFmtId="0" fontId="3" fillId="2" borderId="4" xfId="2" applyFont="1" applyFill="1" applyBorder="1" applyAlignment="1">
      <alignment vertical="center"/>
    </xf>
    <xf numFmtId="0" fontId="3" fillId="2" borderId="5" xfId="2" applyFont="1" applyFill="1" applyBorder="1" applyAlignment="1">
      <alignment vertical="center"/>
    </xf>
    <xf numFmtId="0" fontId="3" fillId="2" borderId="61" xfId="2" applyFont="1" applyFill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0" fontId="3" fillId="2" borderId="3" xfId="2" applyFont="1" applyFill="1" applyBorder="1" applyAlignment="1">
      <alignment vertical="center"/>
    </xf>
    <xf numFmtId="0" fontId="3" fillId="0" borderId="14" xfId="2" applyFont="1" applyBorder="1" applyAlignment="1">
      <alignment vertical="center" wrapText="1"/>
    </xf>
    <xf numFmtId="20" fontId="34" fillId="9" borderId="80" xfId="0" quotePrefix="1" applyNumberFormat="1" applyFont="1" applyFill="1" applyBorder="1" applyAlignment="1">
      <alignment horizontal="center" vertical="top" wrapText="1"/>
    </xf>
    <xf numFmtId="42" fontId="33" fillId="9" borderId="48" xfId="0" applyNumberFormat="1" applyFont="1" applyFill="1" applyBorder="1" applyAlignment="1">
      <alignment horizontal="center" vertical="center" wrapText="1"/>
    </xf>
    <xf numFmtId="42" fontId="33" fillId="9" borderId="172" xfId="5" applyNumberFormat="1" applyFont="1" applyFill="1" applyBorder="1" applyAlignment="1">
      <alignment horizontal="center" vertical="center" wrapText="1"/>
    </xf>
    <xf numFmtId="166" fontId="33" fillId="7" borderId="125" xfId="0" applyNumberFormat="1" applyFont="1" applyFill="1" applyBorder="1" applyAlignment="1">
      <alignment horizontal="center" vertical="center" wrapText="1"/>
    </xf>
    <xf numFmtId="42" fontId="34" fillId="8" borderId="45" xfId="0" applyNumberFormat="1" applyFont="1" applyFill="1" applyBorder="1" applyAlignment="1">
      <alignment horizontal="center" vertical="center" wrapText="1"/>
    </xf>
    <xf numFmtId="0" fontId="33" fillId="8" borderId="138" xfId="0" applyFont="1" applyFill="1" applyBorder="1" applyAlignment="1">
      <alignment horizontal="center" vertical="center" wrapText="1"/>
    </xf>
    <xf numFmtId="166" fontId="33" fillId="8" borderId="91" xfId="0" applyNumberFormat="1" applyFont="1" applyFill="1" applyBorder="1" applyAlignment="1">
      <alignment horizontal="center" vertical="center" wrapText="1"/>
    </xf>
    <xf numFmtId="42" fontId="33" fillId="8" borderId="91" xfId="0" applyNumberFormat="1" applyFont="1" applyFill="1" applyBorder="1" applyAlignment="1">
      <alignment horizontal="center" vertical="center" wrapText="1"/>
    </xf>
    <xf numFmtId="42" fontId="33" fillId="8" borderId="173" xfId="5" applyNumberFormat="1" applyFont="1" applyFill="1" applyBorder="1" applyAlignment="1">
      <alignment horizontal="center" vertical="center" wrapText="1"/>
    </xf>
    <xf numFmtId="0" fontId="33" fillId="7" borderId="43" xfId="0" applyFont="1" applyFill="1" applyBorder="1" applyAlignment="1">
      <alignment horizontal="center" vertical="center" wrapText="1"/>
    </xf>
    <xf numFmtId="0" fontId="34" fillId="10" borderId="164" xfId="0" applyFont="1" applyFill="1" applyBorder="1" applyAlignment="1">
      <alignment horizontal="left" vertical="center" wrapText="1"/>
    </xf>
    <xf numFmtId="0" fontId="34" fillId="10" borderId="164" xfId="0" applyFont="1" applyFill="1" applyBorder="1" applyAlignment="1">
      <alignment horizontal="center" vertical="center" wrapText="1"/>
    </xf>
    <xf numFmtId="0" fontId="33" fillId="9" borderId="124" xfId="0" applyFont="1" applyFill="1" applyBorder="1" applyAlignment="1">
      <alignment horizontal="center" vertical="center" wrapText="1"/>
    </xf>
    <xf numFmtId="0" fontId="33" fillId="9" borderId="43" xfId="0" applyFont="1" applyFill="1" applyBorder="1" applyAlignment="1">
      <alignment horizontal="center" vertical="center" wrapText="1"/>
    </xf>
    <xf numFmtId="0" fontId="33" fillId="7" borderId="127" xfId="0" applyFont="1" applyFill="1" applyBorder="1" applyAlignment="1">
      <alignment horizontal="center" vertical="center" wrapText="1"/>
    </xf>
    <xf numFmtId="20" fontId="3" fillId="0" borderId="96" xfId="2" quotePrefix="1" applyNumberFormat="1" applyFont="1" applyBorder="1" applyAlignment="1">
      <alignment horizontal="left" vertical="center"/>
    </xf>
    <xf numFmtId="0" fontId="3" fillId="0" borderId="190" xfId="2" applyFont="1" applyBorder="1" applyAlignment="1">
      <alignment horizontal="left" vertical="center"/>
    </xf>
    <xf numFmtId="0" fontId="3" fillId="0" borderId="193" xfId="2" applyFont="1" applyBorder="1" applyAlignment="1">
      <alignment horizontal="left" vertical="center"/>
    </xf>
    <xf numFmtId="0" fontId="34" fillId="10" borderId="96" xfId="0" applyFont="1" applyFill="1" applyBorder="1" applyAlignment="1">
      <alignment horizontal="center" vertical="top" wrapText="1"/>
    </xf>
    <xf numFmtId="0" fontId="34" fillId="10" borderId="190" xfId="0" applyFont="1" applyFill="1" applyBorder="1" applyAlignment="1">
      <alignment horizontal="center" vertical="top" wrapText="1"/>
    </xf>
    <xf numFmtId="0" fontId="34" fillId="10" borderId="193" xfId="0" applyFont="1" applyFill="1" applyBorder="1" applyAlignment="1">
      <alignment vertical="top" wrapText="1"/>
    </xf>
    <xf numFmtId="0" fontId="34" fillId="10" borderId="96" xfId="0" quotePrefix="1" applyFont="1" applyFill="1" applyBorder="1" applyAlignment="1">
      <alignment horizontal="center" vertical="top" wrapText="1"/>
    </xf>
    <xf numFmtId="0" fontId="3" fillId="2" borderId="193" xfId="2" applyFont="1" applyFill="1" applyBorder="1" applyAlignment="1">
      <alignment vertical="center" wrapText="1"/>
    </xf>
    <xf numFmtId="0" fontId="6" fillId="0" borderId="193" xfId="2" applyFont="1" applyBorder="1" applyAlignment="1">
      <alignment vertical="top" wrapText="1"/>
    </xf>
    <xf numFmtId="0" fontId="3" fillId="0" borderId="96" xfId="2" quotePrefix="1" applyFont="1" applyBorder="1" applyAlignment="1">
      <alignment horizontal="left" vertical="center"/>
    </xf>
    <xf numFmtId="0" fontId="34" fillId="10" borderId="190" xfId="0" applyFont="1" applyFill="1" applyBorder="1" applyAlignment="1">
      <alignment horizontal="left" vertical="top"/>
    </xf>
    <xf numFmtId="0" fontId="34" fillId="10" borderId="193" xfId="0" applyFont="1" applyFill="1" applyBorder="1" applyAlignment="1">
      <alignment horizontal="left" vertical="top" wrapText="1"/>
    </xf>
    <xf numFmtId="0" fontId="3" fillId="0" borderId="190" xfId="2" applyFont="1" applyBorder="1" applyAlignment="1">
      <alignment vertical="center"/>
    </xf>
    <xf numFmtId="0" fontId="34" fillId="10" borderId="153" xfId="0" quotePrefix="1" applyFont="1" applyFill="1" applyBorder="1" applyAlignment="1">
      <alignment horizontal="center" vertical="top" wrapText="1"/>
    </xf>
    <xf numFmtId="0" fontId="3" fillId="2" borderId="190" xfId="2" applyFont="1" applyFill="1" applyBorder="1" applyAlignment="1">
      <alignment horizontal="center" vertical="center" wrapText="1"/>
    </xf>
    <xf numFmtId="20" fontId="3" fillId="0" borderId="190" xfId="2" quotePrefix="1" applyNumberFormat="1" applyFont="1" applyBorder="1" applyAlignment="1">
      <alignment vertical="top"/>
    </xf>
    <xf numFmtId="0" fontId="3" fillId="2" borderId="190" xfId="2" applyFont="1" applyFill="1" applyBorder="1" applyAlignment="1">
      <alignment vertical="center"/>
    </xf>
    <xf numFmtId="20" fontId="34" fillId="9" borderId="99" xfId="0" quotePrefix="1" applyNumberFormat="1" applyFont="1" applyFill="1" applyBorder="1" applyAlignment="1">
      <alignment horizontal="center" vertical="top" wrapText="1"/>
    </xf>
    <xf numFmtId="0" fontId="34" fillId="10" borderId="143" xfId="0" quotePrefix="1" applyFont="1" applyFill="1" applyBorder="1" applyAlignment="1">
      <alignment horizontal="center" vertical="top" wrapText="1"/>
    </xf>
    <xf numFmtId="0" fontId="3" fillId="3" borderId="96" xfId="2" quotePrefix="1" applyFont="1" applyFill="1" applyBorder="1" applyAlignment="1">
      <alignment horizontal="left" vertical="center" wrapText="1"/>
    </xf>
    <xf numFmtId="0" fontId="3" fillId="3" borderId="153" xfId="2" applyFont="1" applyFill="1" applyBorder="1" applyAlignment="1">
      <alignment horizontal="left" vertical="center" wrapText="1"/>
    </xf>
    <xf numFmtId="0" fontId="3" fillId="3" borderId="151" xfId="2" applyFont="1" applyFill="1" applyBorder="1" applyAlignment="1">
      <alignment horizontal="left" vertical="center" wrapText="1"/>
    </xf>
    <xf numFmtId="0" fontId="34" fillId="6" borderId="0" xfId="0" applyFont="1" applyFill="1" applyAlignment="1">
      <alignment horizontal="center" wrapText="1"/>
    </xf>
    <xf numFmtId="0" fontId="34" fillId="6" borderId="0" xfId="0" applyFont="1" applyFill="1" applyAlignment="1">
      <alignment horizontal="left" wrapText="1"/>
    </xf>
    <xf numFmtId="0" fontId="33" fillId="6" borderId="169" xfId="0" applyFont="1" applyFill="1" applyBorder="1" applyAlignment="1">
      <alignment horizontal="center" wrapText="1"/>
    </xf>
    <xf numFmtId="166" fontId="33" fillId="6" borderId="170" xfId="0" applyNumberFormat="1" applyFont="1" applyFill="1" applyBorder="1" applyAlignment="1">
      <alignment horizontal="center" wrapText="1"/>
    </xf>
    <xf numFmtId="0" fontId="34" fillId="6" borderId="25" xfId="0" quotePrefix="1" applyFont="1" applyFill="1" applyBorder="1" applyAlignment="1">
      <alignment horizontal="left"/>
    </xf>
    <xf numFmtId="0" fontId="34" fillId="6" borderId="25" xfId="0" quotePrefix="1" applyFont="1" applyFill="1" applyBorder="1" applyAlignment="1">
      <alignment horizontal="left" wrapText="1"/>
    </xf>
    <xf numFmtId="0" fontId="33" fillId="6" borderId="169" xfId="0" applyFont="1" applyFill="1" applyBorder="1" applyAlignment="1">
      <alignment horizontal="left" wrapText="1"/>
    </xf>
    <xf numFmtId="166" fontId="33" fillId="6" borderId="170" xfId="0" applyNumberFormat="1" applyFont="1" applyFill="1" applyBorder="1" applyAlignment="1">
      <alignment horizontal="left" wrapText="1"/>
    </xf>
    <xf numFmtId="42" fontId="33" fillId="6" borderId="170" xfId="0" applyNumberFormat="1" applyFont="1" applyFill="1" applyBorder="1" applyAlignment="1">
      <alignment horizontal="left" wrapText="1"/>
    </xf>
    <xf numFmtId="42" fontId="33" fillId="6" borderId="168" xfId="5" applyNumberFormat="1" applyFont="1" applyFill="1" applyBorder="1" applyAlignment="1">
      <alignment horizontal="left" wrapText="1"/>
    </xf>
    <xf numFmtId="42" fontId="34" fillId="9" borderId="82" xfId="0" applyNumberFormat="1" applyFont="1" applyFill="1" applyBorder="1" applyAlignment="1">
      <alignment horizontal="center" vertical="center" wrapText="1"/>
    </xf>
    <xf numFmtId="42" fontId="34" fillId="7" borderId="150" xfId="5" applyNumberFormat="1" applyFont="1" applyFill="1" applyBorder="1" applyAlignment="1">
      <alignment horizontal="center" vertical="center" wrapText="1"/>
    </xf>
    <xf numFmtId="0" fontId="31" fillId="0" borderId="0" xfId="0" quotePrefix="1" applyFont="1"/>
    <xf numFmtId="0" fontId="31" fillId="22" borderId="155" xfId="0" applyFont="1" applyFill="1" applyBorder="1" applyAlignment="1">
      <alignment horizontal="center" vertical="center" wrapText="1"/>
    </xf>
    <xf numFmtId="0" fontId="31" fillId="22" borderId="156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9" fillId="9" borderId="157" xfId="0" applyFont="1" applyFill="1" applyBorder="1" applyAlignment="1">
      <alignment horizontal="center" vertical="center" wrapText="1"/>
    </xf>
    <xf numFmtId="0" fontId="19" fillId="9" borderId="196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19" fillId="9" borderId="159" xfId="0" applyFont="1" applyFill="1" applyBorder="1" applyAlignment="1">
      <alignment horizontal="center" vertical="center" wrapText="1"/>
    </xf>
    <xf numFmtId="0" fontId="19" fillId="9" borderId="160" xfId="0" applyFont="1" applyFill="1" applyBorder="1" applyAlignment="1">
      <alignment horizontal="center" vertical="center" wrapText="1"/>
    </xf>
    <xf numFmtId="166" fontId="19" fillId="10" borderId="108" xfId="0" applyNumberFormat="1" applyFont="1" applyFill="1" applyBorder="1" applyAlignment="1">
      <alignment vertical="center"/>
    </xf>
    <xf numFmtId="0" fontId="32" fillId="0" borderId="0" xfId="0" applyFont="1"/>
    <xf numFmtId="0" fontId="31" fillId="9" borderId="177" xfId="0" applyFont="1" applyFill="1" applyBorder="1" applyAlignment="1">
      <alignment horizontal="center" vertical="center" wrapText="1"/>
    </xf>
    <xf numFmtId="0" fontId="19" fillId="9" borderId="162" xfId="0" applyFont="1" applyFill="1" applyBorder="1" applyAlignment="1">
      <alignment horizontal="center" vertical="center" wrapText="1"/>
    </xf>
    <xf numFmtId="166" fontId="19" fillId="9" borderId="163" xfId="0" applyNumberFormat="1" applyFont="1" applyFill="1" applyBorder="1" applyAlignment="1">
      <alignment horizontal="center" vertical="center" wrapText="1"/>
    </xf>
    <xf numFmtId="166" fontId="19" fillId="10" borderId="110" xfId="0" applyNumberFormat="1" applyFont="1" applyFill="1" applyBorder="1" applyAlignment="1">
      <alignment vertical="center"/>
    </xf>
    <xf numFmtId="0" fontId="19" fillId="9" borderId="163" xfId="0" applyFont="1" applyFill="1" applyBorder="1" applyAlignment="1">
      <alignment horizontal="center" vertical="center" wrapText="1"/>
    </xf>
    <xf numFmtId="0" fontId="19" fillId="9" borderId="167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165" xfId="0" applyFont="1" applyFill="1" applyBorder="1" applyAlignment="1">
      <alignment horizontal="center" vertical="center" wrapText="1"/>
    </xf>
    <xf numFmtId="166" fontId="19" fillId="9" borderId="166" xfId="0" applyNumberFormat="1" applyFont="1" applyFill="1" applyBorder="1" applyAlignment="1">
      <alignment horizontal="center" vertical="center" wrapText="1"/>
    </xf>
    <xf numFmtId="166" fontId="19" fillId="10" borderId="111" xfId="0" applyNumberFormat="1" applyFont="1" applyFill="1" applyBorder="1" applyAlignment="1">
      <alignment vertical="center"/>
    </xf>
    <xf numFmtId="0" fontId="19" fillId="18" borderId="0" xfId="0" applyFont="1" applyFill="1" applyAlignment="1">
      <alignment horizontal="center" vertical="top" wrapText="1"/>
    </xf>
    <xf numFmtId="166" fontId="19" fillId="18" borderId="0" xfId="0" applyNumberFormat="1" applyFont="1" applyFill="1" applyAlignment="1">
      <alignment horizontal="center" vertical="center" wrapText="1"/>
    </xf>
    <xf numFmtId="166" fontId="31" fillId="0" borderId="0" xfId="0" applyNumberFormat="1" applyFont="1"/>
    <xf numFmtId="166" fontId="19" fillId="18" borderId="34" xfId="0" applyNumberFormat="1" applyFont="1" applyFill="1" applyBorder="1" applyAlignment="1">
      <alignment horizontal="right" vertical="center" wrapText="1"/>
    </xf>
    <xf numFmtId="166" fontId="19" fillId="18" borderId="7" xfId="0" applyNumberFormat="1" applyFont="1" applyFill="1" applyBorder="1" applyAlignment="1">
      <alignment horizontal="right" vertical="center" wrapText="1"/>
    </xf>
    <xf numFmtId="42" fontId="34" fillId="9" borderId="79" xfId="0" applyNumberFormat="1" applyFont="1" applyFill="1" applyBorder="1" applyAlignment="1">
      <alignment vertical="center" wrapText="1"/>
    </xf>
    <xf numFmtId="42" fontId="34" fillId="9" borderId="80" xfId="0" applyNumberFormat="1" applyFont="1" applyFill="1" applyBorder="1" applyAlignment="1">
      <alignment vertical="center" wrapText="1"/>
    </xf>
    <xf numFmtId="42" fontId="34" fillId="9" borderId="99" xfId="0" applyNumberFormat="1" applyFont="1" applyFill="1" applyBorder="1" applyAlignment="1">
      <alignment vertical="center" wrapText="1"/>
    </xf>
    <xf numFmtId="42" fontId="34" fillId="16" borderId="90" xfId="0" applyNumberFormat="1" applyFont="1" applyFill="1" applyBorder="1" applyAlignment="1">
      <alignment vertical="center" wrapText="1"/>
    </xf>
    <xf numFmtId="42" fontId="34" fillId="16" borderId="45" xfId="0" applyNumberFormat="1" applyFont="1" applyFill="1" applyBorder="1" applyAlignment="1">
      <alignment vertical="center" wrapText="1"/>
    </xf>
    <xf numFmtId="42" fontId="34" fillId="16" borderId="90" xfId="0" applyNumberFormat="1" applyFont="1" applyFill="1" applyBorder="1" applyAlignment="1">
      <alignment wrapText="1"/>
    </xf>
    <xf numFmtId="42" fontId="34" fillId="16" borderId="45" xfId="0" applyNumberFormat="1" applyFont="1" applyFill="1" applyBorder="1" applyAlignment="1">
      <alignment wrapText="1"/>
    </xf>
    <xf numFmtId="168" fontId="0" fillId="0" borderId="0" xfId="0" applyNumberFormat="1"/>
    <xf numFmtId="0" fontId="0" fillId="0" borderId="28" xfId="0" applyBorder="1" applyAlignment="1">
      <alignment horizontal="center"/>
    </xf>
    <xf numFmtId="0" fontId="0" fillId="0" borderId="28" xfId="0" applyBorder="1"/>
    <xf numFmtId="168" fontId="0" fillId="0" borderId="28" xfId="0" applyNumberFormat="1" applyBorder="1"/>
    <xf numFmtId="0" fontId="42" fillId="0" borderId="28" xfId="0" applyFont="1" applyBorder="1"/>
    <xf numFmtId="168" fontId="42" fillId="0" borderId="28" xfId="0" applyNumberFormat="1" applyFont="1" applyBorder="1"/>
    <xf numFmtId="0" fontId="0" fillId="0" borderId="28" xfId="0" applyFill="1" applyBorder="1" applyAlignment="1">
      <alignment horizontal="center"/>
    </xf>
    <xf numFmtId="168" fontId="10" fillId="0" borderId="39" xfId="0" applyNumberFormat="1" applyFont="1" applyBorder="1"/>
    <xf numFmtId="0" fontId="0" fillId="0" borderId="28" xfId="0" applyFill="1" applyBorder="1"/>
    <xf numFmtId="0" fontId="10" fillId="0" borderId="0" xfId="0" applyFont="1"/>
    <xf numFmtId="168" fontId="10" fillId="0" borderId="0" xfId="0" applyNumberFormat="1" applyFont="1"/>
    <xf numFmtId="0" fontId="7" fillId="0" borderId="1" xfId="2" applyFont="1" applyFill="1" applyBorder="1" applyAlignment="1">
      <alignment horizontal="center" vertical="center" wrapText="1"/>
    </xf>
    <xf numFmtId="0" fontId="7" fillId="0" borderId="19" xfId="2" applyFont="1" applyFill="1" applyBorder="1" applyAlignment="1">
      <alignment horizontal="center" vertical="center" wrapText="1"/>
    </xf>
    <xf numFmtId="164" fontId="7" fillId="0" borderId="19" xfId="3" applyFont="1" applyFill="1" applyBorder="1" applyAlignment="1">
      <alignment horizontal="center" vertical="center" wrapText="1"/>
    </xf>
    <xf numFmtId="164" fontId="7" fillId="0" borderId="3" xfId="3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166" fontId="2" fillId="0" borderId="0" xfId="4" applyNumberFormat="1" applyFill="1" applyAlignment="1">
      <alignment horizontal="center"/>
    </xf>
    <xf numFmtId="0" fontId="2" fillId="0" borderId="0" xfId="2" applyFill="1" applyAlignment="1">
      <alignment horizontal="center"/>
    </xf>
    <xf numFmtId="0" fontId="6" fillId="0" borderId="22" xfId="2" applyFont="1" applyFill="1" applyBorder="1" applyAlignment="1">
      <alignment horizontal="center" vertical="top" wrapText="1"/>
    </xf>
    <xf numFmtId="0" fontId="6" fillId="0" borderId="23" xfId="2" applyFont="1" applyFill="1" applyBorder="1" applyAlignment="1">
      <alignment horizontal="center" vertical="top"/>
    </xf>
    <xf numFmtId="164" fontId="6" fillId="0" borderId="23" xfId="3" applyFont="1" applyFill="1" applyBorder="1" applyAlignment="1">
      <alignment horizontal="center" vertical="top"/>
    </xf>
    <xf numFmtId="164" fontId="6" fillId="0" borderId="23" xfId="3" applyFont="1" applyFill="1" applyBorder="1" applyAlignment="1">
      <alignment horizontal="center" vertical="top" wrapText="1"/>
    </xf>
    <xf numFmtId="164" fontId="6" fillId="0" borderId="5" xfId="3" applyFont="1" applyFill="1" applyBorder="1" applyAlignment="1">
      <alignment horizontal="center" vertical="top"/>
    </xf>
    <xf numFmtId="164" fontId="6" fillId="0" borderId="24" xfId="3" applyFont="1" applyFill="1" applyBorder="1" applyAlignment="1">
      <alignment horizontal="center" vertical="top"/>
    </xf>
    <xf numFmtId="166" fontId="6" fillId="0" borderId="1" xfId="4" applyNumberFormat="1" applyFont="1" applyFill="1" applyBorder="1" applyAlignment="1">
      <alignment vertical="top" wrapText="1"/>
    </xf>
    <xf numFmtId="166" fontId="2" fillId="0" borderId="0" xfId="4" applyNumberFormat="1" applyFill="1"/>
    <xf numFmtId="0" fontId="2" fillId="0" borderId="0" xfId="2" applyFill="1"/>
    <xf numFmtId="0" fontId="9" fillId="0" borderId="22" xfId="2" applyFont="1" applyFill="1" applyBorder="1" applyAlignment="1">
      <alignment horizontal="left" vertical="top"/>
    </xf>
    <xf numFmtId="0" fontId="9" fillId="0" borderId="27" xfId="2" applyFont="1" applyFill="1" applyBorder="1" applyAlignment="1">
      <alignment horizontal="center" vertical="top"/>
    </xf>
    <xf numFmtId="164" fontId="9" fillId="0" borderId="28" xfId="3" applyFont="1" applyFill="1" applyBorder="1" applyAlignment="1">
      <alignment horizontal="center" vertical="center"/>
    </xf>
    <xf numFmtId="164" fontId="9" fillId="0" borderId="28" xfId="3" applyFont="1" applyFill="1" applyBorder="1" applyAlignment="1">
      <alignment horizontal="left" vertical="center"/>
    </xf>
    <xf numFmtId="166" fontId="9" fillId="0" borderId="29" xfId="4" applyNumberFormat="1" applyFont="1" applyFill="1" applyBorder="1" applyAlignment="1">
      <alignment horizontal="center" vertical="center" wrapText="1"/>
    </xf>
    <xf numFmtId="166" fontId="9" fillId="0" borderId="20" xfId="4" applyNumberFormat="1" applyFont="1" applyFill="1" applyBorder="1" applyAlignment="1">
      <alignment vertical="top" wrapText="1"/>
    </xf>
    <xf numFmtId="0" fontId="9" fillId="0" borderId="30" xfId="2" applyFont="1" applyFill="1" applyBorder="1" applyAlignment="1">
      <alignment horizontal="left" vertical="top"/>
    </xf>
    <xf numFmtId="0" fontId="9" fillId="0" borderId="11" xfId="2" applyFont="1" applyFill="1" applyBorder="1" applyAlignment="1">
      <alignment horizontal="center" vertical="top"/>
    </xf>
    <xf numFmtId="0" fontId="9" fillId="0" borderId="31" xfId="2" applyFont="1" applyFill="1" applyBorder="1" applyAlignment="1">
      <alignment horizontal="center" vertical="top"/>
    </xf>
    <xf numFmtId="0" fontId="9" fillId="0" borderId="32" xfId="2" applyFont="1" applyFill="1" applyBorder="1" applyAlignment="1">
      <alignment horizontal="center" vertical="top"/>
    </xf>
    <xf numFmtId="164" fontId="9" fillId="0" borderId="33" xfId="3" applyFont="1" applyFill="1" applyBorder="1" applyAlignment="1">
      <alignment horizontal="center" vertical="center"/>
    </xf>
    <xf numFmtId="164" fontId="9" fillId="0" borderId="33" xfId="3" applyFont="1" applyFill="1" applyBorder="1" applyAlignment="1">
      <alignment horizontal="left" vertical="center"/>
    </xf>
    <xf numFmtId="0" fontId="9" fillId="0" borderId="55" xfId="2" applyFont="1" applyFill="1" applyBorder="1" applyAlignment="1">
      <alignment horizontal="center" vertical="center"/>
    </xf>
    <xf numFmtId="0" fontId="9" fillId="0" borderId="33" xfId="2" applyFont="1" applyFill="1" applyBorder="1" applyAlignment="1">
      <alignment horizontal="center" vertical="center"/>
    </xf>
    <xf numFmtId="164" fontId="6" fillId="0" borderId="35" xfId="3" applyFont="1" applyFill="1" applyBorder="1" applyAlignment="1">
      <alignment horizontal="left" vertical="center"/>
    </xf>
    <xf numFmtId="0" fontId="13" fillId="0" borderId="80" xfId="0" applyFont="1" applyFill="1" applyBorder="1" applyAlignment="1">
      <alignment horizontal="center" vertical="top" wrapText="1"/>
    </xf>
    <xf numFmtId="0" fontId="11" fillId="0" borderId="99" xfId="0" applyFont="1" applyFill="1" applyBorder="1" applyAlignment="1">
      <alignment horizontal="left" vertical="top"/>
    </xf>
    <xf numFmtId="0" fontId="11" fillId="0" borderId="44" xfId="0" applyFont="1" applyFill="1" applyBorder="1" applyAlignment="1">
      <alignment horizontal="center" vertical="top"/>
    </xf>
    <xf numFmtId="164" fontId="11" fillId="0" borderId="44" xfId="0" applyNumberFormat="1" applyFont="1" applyFill="1" applyBorder="1" applyAlignment="1">
      <alignment horizontal="center" vertical="center"/>
    </xf>
    <xf numFmtId="164" fontId="11" fillId="0" borderId="44" xfId="0" applyNumberFormat="1" applyFont="1" applyFill="1" applyBorder="1" applyAlignment="1">
      <alignment horizontal="left" vertical="center"/>
    </xf>
    <xf numFmtId="164" fontId="13" fillId="0" borderId="44" xfId="0" applyNumberFormat="1" applyFont="1" applyFill="1" applyBorder="1" applyAlignment="1">
      <alignment vertical="top"/>
    </xf>
    <xf numFmtId="42" fontId="13" fillId="0" borderId="79" xfId="0" applyNumberFormat="1" applyFont="1" applyFill="1" applyBorder="1" applyAlignment="1">
      <alignment vertical="top" wrapText="1"/>
    </xf>
    <xf numFmtId="166" fontId="12" fillId="0" borderId="0" xfId="0" applyNumberFormat="1" applyFont="1" applyFill="1"/>
    <xf numFmtId="0" fontId="12" fillId="0" borderId="0" xfId="0" applyFont="1" applyFill="1"/>
    <xf numFmtId="0" fontId="13" fillId="0" borderId="79" xfId="0" applyFont="1" applyFill="1" applyBorder="1" applyAlignment="1">
      <alignment vertical="top" wrapText="1"/>
    </xf>
    <xf numFmtId="0" fontId="13" fillId="0" borderId="122" xfId="0" quotePrefix="1" applyFont="1" applyFill="1" applyBorder="1" applyAlignment="1">
      <alignment horizontal="center" vertical="top" wrapText="1"/>
    </xf>
    <xf numFmtId="0" fontId="11" fillId="0" borderId="38" xfId="0" applyFont="1" applyFill="1" applyBorder="1" applyAlignment="1">
      <alignment horizontal="left" vertical="top"/>
    </xf>
    <xf numFmtId="0" fontId="11" fillId="0" borderId="0" xfId="0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center"/>
    </xf>
    <xf numFmtId="164" fontId="11" fillId="0" borderId="0" xfId="0" applyNumberFormat="1" applyFont="1" applyFill="1" applyAlignment="1">
      <alignment horizontal="left" vertical="center"/>
    </xf>
    <xf numFmtId="164" fontId="13" fillId="0" borderId="0" xfId="0" applyNumberFormat="1" applyFont="1" applyFill="1" applyAlignment="1">
      <alignment vertical="top"/>
    </xf>
    <xf numFmtId="42" fontId="13" fillId="0" borderId="80" xfId="0" applyNumberFormat="1" applyFont="1" applyFill="1" applyBorder="1" applyAlignment="1">
      <alignment vertical="top" wrapText="1"/>
    </xf>
    <xf numFmtId="0" fontId="13" fillId="0" borderId="80" xfId="0" applyFont="1" applyFill="1" applyBorder="1" applyAlignment="1">
      <alignment vertical="top" wrapText="1"/>
    </xf>
    <xf numFmtId="0" fontId="13" fillId="0" borderId="108" xfId="0" applyFont="1" applyFill="1" applyBorder="1" applyAlignment="1">
      <alignment horizontal="left" vertical="top" wrapText="1"/>
    </xf>
    <xf numFmtId="0" fontId="13" fillId="0" borderId="124" xfId="0" applyFont="1" applyFill="1" applyBorder="1" applyAlignment="1">
      <alignment horizontal="center" vertical="top"/>
    </xf>
    <xf numFmtId="0" fontId="13" fillId="0" borderId="125" xfId="0" applyFont="1" applyFill="1" applyBorder="1" applyAlignment="1">
      <alignment horizontal="center" vertical="top"/>
    </xf>
    <xf numFmtId="164" fontId="13" fillId="0" borderId="125" xfId="0" applyNumberFormat="1" applyFont="1" applyFill="1" applyBorder="1" applyAlignment="1">
      <alignment horizontal="center" vertical="top"/>
    </xf>
    <xf numFmtId="164" fontId="13" fillId="0" borderId="125" xfId="0" applyNumberFormat="1" applyFont="1" applyFill="1" applyBorder="1" applyAlignment="1">
      <alignment horizontal="center" vertical="top" wrapText="1"/>
    </xf>
    <xf numFmtId="164" fontId="13" fillId="0" borderId="126" xfId="0" applyNumberFormat="1" applyFont="1" applyFill="1" applyBorder="1" applyAlignment="1">
      <alignment horizontal="center" vertical="top"/>
    </xf>
    <xf numFmtId="0" fontId="11" fillId="0" borderId="110" xfId="0" applyFont="1" applyFill="1" applyBorder="1" applyAlignment="1">
      <alignment horizontal="left" vertical="top"/>
    </xf>
    <xf numFmtId="0" fontId="11" fillId="0" borderId="43" xfId="0" applyFont="1" applyFill="1" applyBorder="1" applyAlignment="1">
      <alignment horizontal="center" vertical="top"/>
    </xf>
    <xf numFmtId="0" fontId="11" fillId="0" borderId="28" xfId="0" applyFont="1" applyFill="1" applyBorder="1" applyAlignment="1">
      <alignment horizontal="center" vertical="top"/>
    </xf>
    <xf numFmtId="42" fontId="11" fillId="0" borderId="28" xfId="0" applyNumberFormat="1" applyFont="1" applyFill="1" applyBorder="1" applyAlignment="1">
      <alignment horizontal="center" vertical="center"/>
    </xf>
    <xf numFmtId="164" fontId="11" fillId="0" borderId="28" xfId="0" applyNumberFormat="1" applyFont="1" applyFill="1" applyBorder="1" applyAlignment="1">
      <alignment horizontal="center" vertical="center"/>
    </xf>
    <xf numFmtId="42" fontId="11" fillId="0" borderId="28" xfId="0" applyNumberFormat="1" applyFont="1" applyFill="1" applyBorder="1" applyAlignment="1">
      <alignment horizontal="left" vertical="center"/>
    </xf>
    <xf numFmtId="42" fontId="11" fillId="0" borderId="95" xfId="0" applyNumberFormat="1" applyFont="1" applyFill="1" applyBorder="1" applyAlignment="1">
      <alignment horizontal="center" vertical="center" wrapText="1"/>
    </xf>
    <xf numFmtId="0" fontId="11" fillId="0" borderId="140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11" fillId="0" borderId="38" xfId="0" applyFont="1" applyFill="1" applyBorder="1" applyAlignment="1">
      <alignment horizontal="left" vertical="top" wrapText="1"/>
    </xf>
    <xf numFmtId="42" fontId="11" fillId="0" borderId="95" xfId="0" applyNumberFormat="1" applyFont="1" applyFill="1" applyBorder="1" applyAlignment="1">
      <alignment horizontal="left" vertical="center"/>
    </xf>
    <xf numFmtId="0" fontId="11" fillId="0" borderId="44" xfId="0" applyFont="1" applyFill="1" applyBorder="1" applyAlignment="1">
      <alignment horizontal="left" vertical="top" wrapText="1"/>
    </xf>
    <xf numFmtId="0" fontId="11" fillId="0" borderId="111" xfId="0" applyFont="1" applyFill="1" applyBorder="1" applyAlignment="1">
      <alignment horizontal="left" vertical="top"/>
    </xf>
    <xf numFmtId="0" fontId="11" fillId="0" borderId="127" xfId="0" applyFont="1" applyFill="1" applyBorder="1" applyAlignment="1">
      <alignment horizontal="center" vertical="top"/>
    </xf>
    <xf numFmtId="0" fontId="11" fillId="0" borderId="91" xfId="0" applyFont="1" applyFill="1" applyBorder="1" applyAlignment="1">
      <alignment horizontal="center" vertical="top"/>
    </xf>
    <xf numFmtId="42" fontId="11" fillId="0" borderId="91" xfId="0" applyNumberFormat="1" applyFont="1" applyFill="1" applyBorder="1" applyAlignment="1">
      <alignment horizontal="center" vertical="center"/>
    </xf>
    <xf numFmtId="164" fontId="11" fillId="0" borderId="91" xfId="0" applyNumberFormat="1" applyFont="1" applyFill="1" applyBorder="1" applyAlignment="1">
      <alignment horizontal="center" vertical="center"/>
    </xf>
    <xf numFmtId="42" fontId="11" fillId="0" borderId="91" xfId="0" applyNumberFormat="1" applyFont="1" applyFill="1" applyBorder="1" applyAlignment="1">
      <alignment horizontal="left" vertical="center"/>
    </xf>
    <xf numFmtId="42" fontId="11" fillId="0" borderId="128" xfId="0" applyNumberFormat="1" applyFont="1" applyFill="1" applyBorder="1" applyAlignment="1">
      <alignment horizontal="center" vertical="center" wrapText="1"/>
    </xf>
    <xf numFmtId="0" fontId="13" fillId="0" borderId="80" xfId="0" quotePrefix="1" applyFont="1" applyFill="1" applyBorder="1" applyAlignment="1">
      <alignment horizontal="center" vertical="top" wrapText="1"/>
    </xf>
    <xf numFmtId="0" fontId="11" fillId="0" borderId="75" xfId="0" applyFont="1" applyFill="1" applyBorder="1" applyAlignment="1">
      <alignment horizontal="left" vertical="top" wrapText="1"/>
    </xf>
    <xf numFmtId="0" fontId="11" fillId="0" borderId="129" xfId="0" applyFont="1" applyFill="1" applyBorder="1" applyAlignment="1">
      <alignment horizontal="left" vertical="top"/>
    </xf>
    <xf numFmtId="0" fontId="11" fillId="0" borderId="130" xfId="0" applyFont="1" applyFill="1" applyBorder="1" applyAlignment="1">
      <alignment horizontal="center" vertical="top"/>
    </xf>
    <xf numFmtId="0" fontId="11" fillId="0" borderId="104" xfId="0" applyFont="1" applyFill="1" applyBorder="1" applyAlignment="1">
      <alignment horizontal="center" vertical="top"/>
    </xf>
    <xf numFmtId="164" fontId="11" fillId="0" borderId="104" xfId="0" applyNumberFormat="1" applyFont="1" applyFill="1" applyBorder="1" applyAlignment="1">
      <alignment horizontal="center" vertical="center"/>
    </xf>
    <xf numFmtId="42" fontId="11" fillId="0" borderId="104" xfId="0" applyNumberFormat="1" applyFont="1" applyFill="1" applyBorder="1" applyAlignment="1">
      <alignment horizontal="left" vertical="center"/>
    </xf>
    <xf numFmtId="42" fontId="13" fillId="0" borderId="105" xfId="0" applyNumberFormat="1" applyFont="1" applyFill="1" applyBorder="1" applyAlignment="1">
      <alignment vertical="top"/>
    </xf>
    <xf numFmtId="0" fontId="11" fillId="0" borderId="20" xfId="0" applyFont="1" applyFill="1" applyBorder="1" applyAlignment="1">
      <alignment horizontal="left" vertical="top"/>
    </xf>
    <xf numFmtId="0" fontId="11" fillId="0" borderId="131" xfId="0" applyFont="1" applyFill="1" applyBorder="1" applyAlignment="1">
      <alignment horizontal="center" vertical="top"/>
    </xf>
    <xf numFmtId="0" fontId="11" fillId="0" borderId="106" xfId="0" applyFont="1" applyFill="1" applyBorder="1" applyAlignment="1">
      <alignment horizontal="center" vertical="top"/>
    </xf>
    <xf numFmtId="164" fontId="11" fillId="0" borderId="106" xfId="0" applyNumberFormat="1" applyFont="1" applyFill="1" applyBorder="1" applyAlignment="1">
      <alignment horizontal="center" vertical="center"/>
    </xf>
    <xf numFmtId="164" fontId="11" fillId="0" borderId="106" xfId="0" applyNumberFormat="1" applyFont="1" applyFill="1" applyBorder="1" applyAlignment="1">
      <alignment horizontal="left" vertical="center"/>
    </xf>
    <xf numFmtId="164" fontId="13" fillId="0" borderId="132" xfId="0" applyNumberFormat="1" applyFont="1" applyFill="1" applyBorder="1" applyAlignment="1">
      <alignment vertical="top"/>
    </xf>
    <xf numFmtId="0" fontId="13" fillId="0" borderId="75" xfId="0" quotePrefix="1" applyFont="1" applyFill="1" applyBorder="1" applyAlignment="1">
      <alignment horizontal="center" vertical="top" wrapText="1"/>
    </xf>
    <xf numFmtId="0" fontId="11" fillId="0" borderId="133" xfId="0" applyFont="1" applyFill="1" applyBorder="1" applyAlignment="1">
      <alignment horizontal="left" vertical="top"/>
    </xf>
    <xf numFmtId="0" fontId="11" fillId="0" borderId="113" xfId="0" applyFont="1" applyFill="1" applyBorder="1" applyAlignment="1">
      <alignment horizontal="center" vertical="top"/>
    </xf>
    <xf numFmtId="164" fontId="11" fillId="0" borderId="113" xfId="0" applyNumberFormat="1" applyFont="1" applyFill="1" applyBorder="1" applyAlignment="1">
      <alignment horizontal="center" vertical="center"/>
    </xf>
    <xf numFmtId="164" fontId="11" fillId="0" borderId="113" xfId="0" applyNumberFormat="1" applyFont="1" applyFill="1" applyBorder="1" applyAlignment="1">
      <alignment horizontal="left" vertical="center"/>
    </xf>
    <xf numFmtId="164" fontId="13" fillId="0" borderId="114" xfId="0" applyNumberFormat="1" applyFont="1" applyFill="1" applyBorder="1" applyAlignment="1">
      <alignment vertical="top"/>
    </xf>
    <xf numFmtId="0" fontId="13" fillId="0" borderId="134" xfId="0" applyFont="1" applyFill="1" applyBorder="1" applyAlignment="1">
      <alignment horizontal="left" vertical="top" wrapText="1"/>
    </xf>
    <xf numFmtId="0" fontId="13" fillId="0" borderId="115" xfId="0" applyFont="1" applyFill="1" applyBorder="1" applyAlignment="1">
      <alignment horizontal="center" vertical="top"/>
    </xf>
    <xf numFmtId="164" fontId="13" fillId="0" borderId="115" xfId="0" applyNumberFormat="1" applyFont="1" applyFill="1" applyBorder="1" applyAlignment="1">
      <alignment horizontal="center" vertical="top"/>
    </xf>
    <xf numFmtId="164" fontId="13" fillId="0" borderId="115" xfId="0" applyNumberFormat="1" applyFont="1" applyFill="1" applyBorder="1" applyAlignment="1">
      <alignment horizontal="center" vertical="top" wrapText="1"/>
    </xf>
    <xf numFmtId="164" fontId="13" fillId="0" borderId="89" xfId="0" applyNumberFormat="1" applyFont="1" applyFill="1" applyBorder="1" applyAlignment="1">
      <alignment horizontal="center" vertical="top"/>
    </xf>
    <xf numFmtId="164" fontId="13" fillId="0" borderId="117" xfId="0" applyNumberFormat="1" applyFont="1" applyFill="1" applyBorder="1" applyAlignment="1">
      <alignment horizontal="center" vertical="top"/>
    </xf>
    <xf numFmtId="42" fontId="11" fillId="0" borderId="125" xfId="0" applyNumberFormat="1" applyFont="1" applyFill="1" applyBorder="1" applyAlignment="1">
      <alignment horizontal="center" vertical="center"/>
    </xf>
    <xf numFmtId="164" fontId="11" fillId="0" borderId="125" xfId="0" applyNumberFormat="1" applyFont="1" applyFill="1" applyBorder="1" applyAlignment="1">
      <alignment horizontal="center" vertical="center"/>
    </xf>
    <xf numFmtId="42" fontId="11" fillId="0" borderId="125" xfId="0" applyNumberFormat="1" applyFont="1" applyFill="1" applyBorder="1" applyAlignment="1">
      <alignment horizontal="left" vertical="center"/>
    </xf>
    <xf numFmtId="42" fontId="11" fillId="0" borderId="126" xfId="0" applyNumberFormat="1" applyFont="1" applyFill="1" applyBorder="1" applyAlignment="1">
      <alignment horizontal="center" vertical="center" wrapText="1"/>
    </xf>
    <xf numFmtId="20" fontId="13" fillId="0" borderId="80" xfId="0" quotePrefix="1" applyNumberFormat="1" applyFont="1" applyFill="1" applyBorder="1" applyAlignment="1">
      <alignment horizontal="center" vertical="top" wrapText="1"/>
    </xf>
    <xf numFmtId="0" fontId="11" fillId="0" borderId="89" xfId="0" applyFont="1" applyFill="1" applyBorder="1" applyAlignment="1">
      <alignment horizontal="center" vertical="top" wrapText="1"/>
    </xf>
    <xf numFmtId="0" fontId="11" fillId="0" borderId="90" xfId="0" applyFont="1" applyFill="1" applyBorder="1" applyAlignment="1">
      <alignment horizontal="center" vertical="top" wrapText="1"/>
    </xf>
    <xf numFmtId="0" fontId="11" fillId="0" borderId="103" xfId="0" applyFont="1" applyFill="1" applyBorder="1" applyAlignment="1">
      <alignment horizontal="left" vertical="top"/>
    </xf>
    <xf numFmtId="42" fontId="11" fillId="0" borderId="44" xfId="0" applyNumberFormat="1" applyFont="1" applyFill="1" applyBorder="1" applyAlignment="1">
      <alignment horizontal="left" vertical="center"/>
    </xf>
    <xf numFmtId="42" fontId="13" fillId="0" borderId="44" xfId="0" applyNumberFormat="1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top" wrapText="1"/>
    </xf>
    <xf numFmtId="0" fontId="11" fillId="0" borderId="76" xfId="0" applyFont="1" applyFill="1" applyBorder="1" applyAlignment="1">
      <alignment horizontal="center" vertical="top" wrapText="1"/>
    </xf>
    <xf numFmtId="166" fontId="11" fillId="0" borderId="44" xfId="0" applyNumberFormat="1" applyFont="1" applyFill="1" applyBorder="1" applyAlignment="1">
      <alignment horizontal="center" vertical="center" wrapText="1"/>
    </xf>
    <xf numFmtId="164" fontId="11" fillId="0" borderId="104" xfId="0" applyNumberFormat="1" applyFont="1" applyFill="1" applyBorder="1" applyAlignment="1">
      <alignment horizontal="left" vertical="center"/>
    </xf>
    <xf numFmtId="164" fontId="13" fillId="0" borderId="105" xfId="0" applyNumberFormat="1" applyFont="1" applyFill="1" applyBorder="1" applyAlignment="1">
      <alignment vertical="top"/>
    </xf>
    <xf numFmtId="0" fontId="13" fillId="0" borderId="129" xfId="0" applyFont="1" applyFill="1" applyBorder="1" applyAlignment="1">
      <alignment horizontal="left" vertical="top" wrapText="1"/>
    </xf>
    <xf numFmtId="0" fontId="13" fillId="0" borderId="84" xfId="0" applyFont="1" applyFill="1" applyBorder="1" applyAlignment="1">
      <alignment horizontal="center" vertical="top"/>
    </xf>
    <xf numFmtId="164" fontId="13" fillId="0" borderId="84" xfId="0" applyNumberFormat="1" applyFont="1" applyFill="1" applyBorder="1" applyAlignment="1">
      <alignment horizontal="center" vertical="top"/>
    </xf>
    <xf numFmtId="164" fontId="13" fillId="0" borderId="84" xfId="0" applyNumberFormat="1" applyFont="1" applyFill="1" applyBorder="1" applyAlignment="1">
      <alignment horizontal="center" vertical="top" wrapText="1"/>
    </xf>
    <xf numFmtId="164" fontId="13" fillId="0" borderId="75" xfId="0" applyNumberFormat="1" applyFont="1" applyFill="1" applyBorder="1" applyAlignment="1">
      <alignment horizontal="center" vertical="top" wrapText="1"/>
    </xf>
    <xf numFmtId="164" fontId="13" fillId="0" borderId="98" xfId="0" applyNumberFormat="1" applyFont="1" applyFill="1" applyBorder="1" applyAlignment="1">
      <alignment horizontal="center" vertical="top" wrapText="1"/>
    </xf>
    <xf numFmtId="164" fontId="13" fillId="0" borderId="75" xfId="0" applyNumberFormat="1" applyFont="1" applyFill="1" applyBorder="1" applyAlignment="1">
      <alignment horizontal="center" vertical="top"/>
    </xf>
    <xf numFmtId="164" fontId="13" fillId="0" borderId="105" xfId="0" applyNumberFormat="1" applyFont="1" applyFill="1" applyBorder="1" applyAlignment="1">
      <alignment horizontal="center" vertical="top"/>
    </xf>
    <xf numFmtId="0" fontId="11" fillId="0" borderId="0" xfId="0" applyFont="1" applyFill="1" applyAlignment="1">
      <alignment horizontal="left" vertical="top"/>
    </xf>
    <xf numFmtId="0" fontId="11" fillId="0" borderId="135" xfId="0" applyFont="1" applyFill="1" applyBorder="1" applyAlignment="1">
      <alignment horizontal="left" vertical="top"/>
    </xf>
    <xf numFmtId="0" fontId="11" fillId="0" borderId="60" xfId="0" applyFont="1" applyFill="1" applyBorder="1" applyAlignment="1">
      <alignment horizontal="center" vertical="top"/>
    </xf>
    <xf numFmtId="164" fontId="11" fillId="0" borderId="88" xfId="0" applyNumberFormat="1" applyFont="1" applyFill="1" applyBorder="1" applyAlignment="1">
      <alignment horizontal="center" vertical="center"/>
    </xf>
    <xf numFmtId="42" fontId="11" fillId="0" borderId="86" xfId="0" applyNumberFormat="1" applyFont="1" applyFill="1" applyBorder="1" applyAlignment="1">
      <alignment horizontal="left" vertical="center"/>
    </xf>
    <xf numFmtId="42" fontId="11" fillId="0" borderId="48" xfId="0" applyNumberFormat="1" applyFont="1" applyFill="1" applyBorder="1" applyAlignment="1">
      <alignment horizontal="left" vertical="center"/>
    </xf>
    <xf numFmtId="42" fontId="11" fillId="0" borderId="87" xfId="0" applyNumberFormat="1" applyFont="1" applyFill="1" applyBorder="1" applyAlignment="1">
      <alignment horizontal="left" vertical="center"/>
    </xf>
    <xf numFmtId="42" fontId="11" fillId="0" borderId="88" xfId="0" applyNumberFormat="1" applyFont="1" applyFill="1" applyBorder="1" applyAlignment="1">
      <alignment horizontal="left" vertical="center"/>
    </xf>
    <xf numFmtId="42" fontId="13" fillId="0" borderId="86" xfId="0" applyNumberFormat="1" applyFont="1" applyFill="1" applyBorder="1" applyAlignment="1">
      <alignment horizontal="center" vertical="center" wrapText="1"/>
    </xf>
    <xf numFmtId="0" fontId="11" fillId="0" borderId="89" xfId="0" applyFont="1" applyFill="1" applyBorder="1" applyAlignment="1">
      <alignment horizontal="left" vertical="top" wrapText="1"/>
    </xf>
    <xf numFmtId="0" fontId="11" fillId="0" borderId="134" xfId="0" applyFont="1" applyFill="1" applyBorder="1" applyAlignment="1">
      <alignment horizontal="left" vertical="top"/>
    </xf>
    <xf numFmtId="0" fontId="11" fillId="0" borderId="115" xfId="0" applyFont="1" applyFill="1" applyBorder="1" applyAlignment="1">
      <alignment horizontal="center" vertical="top"/>
    </xf>
    <xf numFmtId="164" fontId="11" fillId="0" borderId="116" xfId="0" applyNumberFormat="1" applyFont="1" applyFill="1" applyBorder="1" applyAlignment="1">
      <alignment horizontal="center" vertical="center"/>
    </xf>
    <xf numFmtId="164" fontId="11" fillId="0" borderId="117" xfId="0" applyNumberFormat="1" applyFont="1" applyFill="1" applyBorder="1" applyAlignment="1">
      <alignment horizontal="left" vertical="center"/>
    </xf>
    <xf numFmtId="164" fontId="13" fillId="0" borderId="113" xfId="0" applyNumberFormat="1" applyFont="1" applyFill="1" applyBorder="1" applyAlignment="1">
      <alignment vertical="top"/>
    </xf>
    <xf numFmtId="164" fontId="11" fillId="0" borderId="115" xfId="0" applyNumberFormat="1" applyFont="1" applyFill="1" applyBorder="1" applyAlignment="1">
      <alignment horizontal="left" vertical="center"/>
    </xf>
    <xf numFmtId="164" fontId="11" fillId="0" borderId="116" xfId="0" applyNumberFormat="1" applyFont="1" applyFill="1" applyBorder="1" applyAlignment="1">
      <alignment horizontal="left" vertical="center"/>
    </xf>
    <xf numFmtId="166" fontId="11" fillId="0" borderId="117" xfId="0" applyNumberFormat="1" applyFont="1" applyFill="1" applyBorder="1" applyAlignment="1">
      <alignment horizontal="center" vertical="center" wrapText="1"/>
    </xf>
    <xf numFmtId="0" fontId="13" fillId="0" borderId="89" xfId="0" quotePrefix="1" applyFont="1" applyFill="1" applyBorder="1" applyAlignment="1">
      <alignment horizontal="center" vertical="top" wrapText="1"/>
    </xf>
    <xf numFmtId="0" fontId="11" fillId="0" borderId="125" xfId="0" applyFont="1" applyFill="1" applyBorder="1" applyAlignment="1">
      <alignment horizontal="center" vertical="top"/>
    </xf>
    <xf numFmtId="0" fontId="13" fillId="0" borderId="0" xfId="0" quotePrefix="1" applyFont="1" applyFill="1" applyAlignment="1">
      <alignment horizontal="center" vertical="top" wrapText="1"/>
    </xf>
    <xf numFmtId="0" fontId="13" fillId="0" borderId="0" xfId="0" applyFont="1" applyFill="1" applyAlignment="1">
      <alignment horizontal="left" vertical="top" wrapText="1"/>
    </xf>
    <xf numFmtId="0" fontId="13" fillId="0" borderId="38" xfId="0" applyFont="1" applyFill="1" applyBorder="1" applyAlignment="1">
      <alignment horizontal="left" vertical="top" wrapText="1"/>
    </xf>
    <xf numFmtId="0" fontId="11" fillId="0" borderId="84" xfId="0" applyFont="1" applyFill="1" applyBorder="1" applyAlignment="1">
      <alignment horizontal="center" vertical="top"/>
    </xf>
    <xf numFmtId="42" fontId="11" fillId="0" borderId="105" xfId="0" applyNumberFormat="1" applyFont="1" applyFill="1" applyBorder="1" applyAlignment="1">
      <alignment horizontal="left" vertical="center"/>
    </xf>
    <xf numFmtId="42" fontId="11" fillId="0" borderId="98" xfId="0" applyNumberFormat="1" applyFont="1" applyFill="1" applyBorder="1" applyAlignment="1">
      <alignment horizontal="left" vertical="center"/>
    </xf>
    <xf numFmtId="42" fontId="11" fillId="0" borderId="84" xfId="0" applyNumberFormat="1" applyFont="1" applyFill="1" applyBorder="1" applyAlignment="1">
      <alignment horizontal="left" vertical="center"/>
    </xf>
    <xf numFmtId="42" fontId="13" fillId="0" borderId="105" xfId="0" applyNumberFormat="1" applyFont="1" applyFill="1" applyBorder="1" applyAlignment="1">
      <alignment horizontal="center" vertical="center" wrapText="1"/>
    </xf>
    <xf numFmtId="0" fontId="13" fillId="0" borderId="99" xfId="0" quotePrefix="1" applyFont="1" applyFill="1" applyBorder="1" applyAlignment="1">
      <alignment horizontal="center" vertical="top" wrapText="1"/>
    </xf>
    <xf numFmtId="0" fontId="13" fillId="0" borderId="44" xfId="0" quotePrefix="1" applyFont="1" applyFill="1" applyBorder="1" applyAlignment="1">
      <alignment horizontal="center" vertical="top" wrapText="1"/>
    </xf>
    <xf numFmtId="0" fontId="13" fillId="0" borderId="44" xfId="0" applyFont="1" applyFill="1" applyBorder="1" applyAlignment="1">
      <alignment horizontal="left" vertical="top" wrapText="1"/>
    </xf>
    <xf numFmtId="0" fontId="13" fillId="0" borderId="45" xfId="0" applyFont="1" applyFill="1" applyBorder="1" applyAlignment="1">
      <alignment horizontal="left" vertical="top" wrapText="1"/>
    </xf>
    <xf numFmtId="0" fontId="11" fillId="0" borderId="139" xfId="0" applyFont="1" applyFill="1" applyBorder="1" applyAlignment="1">
      <alignment horizontal="left" vertical="top"/>
    </xf>
    <xf numFmtId="0" fontId="11" fillId="0" borderId="98" xfId="0" applyFont="1" applyFill="1" applyBorder="1" applyAlignment="1">
      <alignment horizontal="center" vertical="top"/>
    </xf>
    <xf numFmtId="164" fontId="11" fillId="0" borderId="98" xfId="0" applyNumberFormat="1" applyFont="1" applyFill="1" applyBorder="1" applyAlignment="1">
      <alignment horizontal="center" vertical="center"/>
    </xf>
    <xf numFmtId="42" fontId="13" fillId="0" borderId="92" xfId="0" applyNumberFormat="1" applyFont="1" applyFill="1" applyBorder="1" applyAlignment="1">
      <alignment vertical="top"/>
    </xf>
    <xf numFmtId="42" fontId="13" fillId="0" borderId="82" xfId="0" applyNumberFormat="1" applyFont="1" applyFill="1" applyBorder="1" applyAlignment="1">
      <alignment vertical="top" wrapText="1"/>
    </xf>
    <xf numFmtId="0" fontId="13" fillId="0" borderId="140" xfId="0" quotePrefix="1" applyFont="1" applyFill="1" applyBorder="1" applyAlignment="1">
      <alignment horizontal="center" vertical="top" wrapText="1"/>
    </xf>
    <xf numFmtId="0" fontId="11" fillId="0" borderId="89" xfId="0" applyFont="1" applyFill="1" applyBorder="1" applyAlignment="1">
      <alignment horizontal="left" vertical="top"/>
    </xf>
    <xf numFmtId="0" fontId="11" fillId="0" borderId="89" xfId="0" applyFont="1" applyFill="1" applyBorder="1" applyAlignment="1">
      <alignment horizontal="center" vertical="top"/>
    </xf>
    <xf numFmtId="164" fontId="11" fillId="0" borderId="89" xfId="0" applyNumberFormat="1" applyFont="1" applyFill="1" applyBorder="1" applyAlignment="1">
      <alignment horizontal="center" vertical="center"/>
    </xf>
    <xf numFmtId="164" fontId="11" fillId="0" borderId="89" xfId="0" applyNumberFormat="1" applyFont="1" applyFill="1" applyBorder="1" applyAlignment="1">
      <alignment horizontal="left" vertical="center"/>
    </xf>
    <xf numFmtId="164" fontId="13" fillId="0" borderId="89" xfId="0" applyNumberFormat="1" applyFont="1" applyFill="1" applyBorder="1" applyAlignment="1">
      <alignment vertical="top"/>
    </xf>
    <xf numFmtId="0" fontId="13" fillId="0" borderId="74" xfId="0" applyFont="1" applyFill="1" applyBorder="1" applyAlignment="1">
      <alignment vertical="top" wrapText="1"/>
    </xf>
    <xf numFmtId="0" fontId="13" fillId="0" borderId="75" xfId="0" applyFont="1" applyFill="1" applyBorder="1" applyAlignment="1">
      <alignment horizontal="left" vertical="top" wrapText="1"/>
    </xf>
    <xf numFmtId="0" fontId="11" fillId="0" borderId="75" xfId="0" applyFont="1" applyFill="1" applyBorder="1" applyAlignment="1">
      <alignment horizontal="left" vertical="top"/>
    </xf>
    <xf numFmtId="0" fontId="11" fillId="0" borderId="75" xfId="0" applyFont="1" applyFill="1" applyBorder="1" applyAlignment="1">
      <alignment horizontal="center" vertical="top"/>
    </xf>
    <xf numFmtId="164" fontId="11" fillId="0" borderId="75" xfId="0" applyNumberFormat="1" applyFont="1" applyFill="1" applyBorder="1" applyAlignment="1">
      <alignment horizontal="center" vertical="center"/>
    </xf>
    <xf numFmtId="164" fontId="11" fillId="0" borderId="75" xfId="0" applyNumberFormat="1" applyFont="1" applyFill="1" applyBorder="1" applyAlignment="1">
      <alignment horizontal="left" vertical="center"/>
    </xf>
    <xf numFmtId="164" fontId="13" fillId="0" borderId="75" xfId="0" applyNumberFormat="1" applyFont="1" applyFill="1" applyBorder="1" applyAlignment="1">
      <alignment vertical="top"/>
    </xf>
    <xf numFmtId="42" fontId="13" fillId="0" borderId="76" xfId="0" applyNumberFormat="1" applyFont="1" applyFill="1" applyBorder="1" applyAlignment="1">
      <alignment vertical="top" wrapText="1"/>
    </xf>
    <xf numFmtId="0" fontId="13" fillId="0" borderId="99" xfId="0" applyFont="1" applyFill="1" applyBorder="1" applyAlignment="1">
      <alignment horizontal="center" vertical="top" wrapText="1"/>
    </xf>
    <xf numFmtId="0" fontId="11" fillId="0" borderId="107" xfId="0" applyFont="1" applyFill="1" applyBorder="1" applyAlignment="1">
      <alignment horizontal="left" vertical="top"/>
    </xf>
    <xf numFmtId="0" fontId="11" fillId="0" borderId="141" xfId="0" applyFont="1" applyFill="1" applyBorder="1" applyAlignment="1">
      <alignment horizontal="center" vertical="top"/>
    </xf>
    <xf numFmtId="164" fontId="11" fillId="0" borderId="141" xfId="0" applyNumberFormat="1" applyFont="1" applyFill="1" applyBorder="1" applyAlignment="1">
      <alignment horizontal="center" vertical="center"/>
    </xf>
    <xf numFmtId="164" fontId="11" fillId="0" borderId="141" xfId="0" applyNumberFormat="1" applyFont="1" applyFill="1" applyBorder="1" applyAlignment="1">
      <alignment horizontal="left" vertical="center"/>
    </xf>
    <xf numFmtId="164" fontId="13" fillId="0" borderId="142" xfId="0" applyNumberFormat="1" applyFont="1" applyFill="1" applyBorder="1" applyAlignment="1">
      <alignment vertical="top"/>
    </xf>
    <xf numFmtId="0" fontId="13" fillId="0" borderId="115" xfId="0" applyFont="1" applyFill="1" applyBorder="1" applyAlignment="1">
      <alignment horizontal="left" vertical="top"/>
    </xf>
    <xf numFmtId="164" fontId="13" fillId="0" borderId="89" xfId="0" applyNumberFormat="1" applyFont="1" applyFill="1" applyBorder="1" applyAlignment="1">
      <alignment horizontal="center" vertical="top" wrapText="1"/>
    </xf>
    <xf numFmtId="164" fontId="13" fillId="0" borderId="113" xfId="0" applyNumberFormat="1" applyFont="1" applyFill="1" applyBorder="1" applyAlignment="1">
      <alignment horizontal="center" vertical="top" wrapText="1"/>
    </xf>
    <xf numFmtId="0" fontId="11" fillId="0" borderId="143" xfId="0" applyFont="1" applyFill="1" applyBorder="1" applyAlignment="1">
      <alignment horizontal="left" vertical="top"/>
    </xf>
    <xf numFmtId="0" fontId="11" fillId="0" borderId="136" xfId="0" applyFont="1" applyFill="1" applyBorder="1" applyAlignment="1">
      <alignment horizontal="center" vertical="top"/>
    </xf>
    <xf numFmtId="0" fontId="11" fillId="0" borderId="96" xfId="0" applyFont="1" applyFill="1" applyBorder="1" applyAlignment="1">
      <alignment horizontal="left" vertical="top"/>
    </xf>
    <xf numFmtId="0" fontId="11" fillId="0" borderId="137" xfId="0" applyFont="1" applyFill="1" applyBorder="1" applyAlignment="1">
      <alignment horizontal="center" vertical="top"/>
    </xf>
    <xf numFmtId="0" fontId="13" fillId="0" borderId="0" xfId="0" quotePrefix="1" applyFont="1" applyFill="1" applyAlignment="1">
      <alignment horizontal="left" vertical="top" wrapText="1"/>
    </xf>
    <xf numFmtId="42" fontId="13" fillId="0" borderId="80" xfId="0" applyNumberFormat="1" applyFont="1" applyFill="1" applyBorder="1" applyAlignment="1">
      <alignment horizontal="center" vertical="top" wrapText="1"/>
    </xf>
    <xf numFmtId="0" fontId="11" fillId="0" borderId="140" xfId="0" applyFont="1" applyFill="1" applyBorder="1" applyAlignment="1">
      <alignment horizontal="left" vertical="top"/>
    </xf>
    <xf numFmtId="0" fontId="11" fillId="0" borderId="138" xfId="0" applyFont="1" applyFill="1" applyBorder="1" applyAlignment="1">
      <alignment horizontal="center" vertical="top"/>
    </xf>
    <xf numFmtId="42" fontId="13" fillId="0" borderId="128" xfId="0" applyNumberFormat="1" applyFont="1" applyFill="1" applyBorder="1" applyAlignment="1">
      <alignment horizontal="center" vertical="center" wrapText="1"/>
    </xf>
    <xf numFmtId="42" fontId="13" fillId="0" borderId="99" xfId="0" applyNumberFormat="1" applyFont="1" applyFill="1" applyBorder="1" applyAlignment="1">
      <alignment horizontal="center" vertical="top" wrapText="1"/>
    </xf>
    <xf numFmtId="0" fontId="13" fillId="0" borderId="74" xfId="0" applyFont="1" applyFill="1" applyBorder="1" applyAlignment="1">
      <alignment horizontal="center" vertical="top" wrapText="1"/>
    </xf>
    <xf numFmtId="0" fontId="13" fillId="0" borderId="75" xfId="0" quotePrefix="1" applyFont="1" applyFill="1" applyBorder="1" applyAlignment="1">
      <alignment horizontal="left" vertical="top" wrapText="1"/>
    </xf>
    <xf numFmtId="166" fontId="13" fillId="0" borderId="44" xfId="0" applyNumberFormat="1" applyFont="1" applyFill="1" applyBorder="1" applyAlignment="1">
      <alignment horizontal="center" vertical="center" wrapText="1"/>
    </xf>
    <xf numFmtId="42" fontId="13" fillId="0" borderId="38" xfId="0" applyNumberFormat="1" applyFont="1" applyFill="1" applyBorder="1" applyAlignment="1">
      <alignment horizontal="center" vertical="top" wrapText="1"/>
    </xf>
    <xf numFmtId="0" fontId="17" fillId="0" borderId="80" xfId="0" applyFont="1" applyFill="1" applyBorder="1" applyAlignment="1">
      <alignment horizontal="left" vertical="center" indent="2"/>
    </xf>
    <xf numFmtId="0" fontId="13" fillId="0" borderId="120" xfId="0" quotePrefix="1" applyFont="1" applyFill="1" applyBorder="1" applyAlignment="1">
      <alignment horizontal="left" vertical="top"/>
    </xf>
    <xf numFmtId="0" fontId="13" fillId="0" borderId="121" xfId="0" quotePrefix="1" applyFont="1" applyFill="1" applyBorder="1" applyAlignment="1">
      <alignment horizontal="left" vertical="top" wrapText="1"/>
    </xf>
    <xf numFmtId="0" fontId="13" fillId="0" borderId="80" xfId="0" quotePrefix="1" applyFont="1" applyFill="1" applyBorder="1" applyAlignment="1">
      <alignment horizontal="left" vertical="top" wrapText="1"/>
    </xf>
    <xf numFmtId="0" fontId="11" fillId="0" borderId="100" xfId="0" applyFont="1" applyFill="1" applyBorder="1" applyAlignment="1">
      <alignment horizontal="left" vertical="top"/>
    </xf>
    <xf numFmtId="0" fontId="11" fillId="0" borderId="101" xfId="0" applyFont="1" applyFill="1" applyBorder="1" applyAlignment="1">
      <alignment horizontal="center" vertical="top"/>
    </xf>
    <xf numFmtId="164" fontId="11" fillId="0" borderId="101" xfId="0" applyNumberFormat="1" applyFont="1" applyFill="1" applyBorder="1" applyAlignment="1">
      <alignment horizontal="center" vertical="center"/>
    </xf>
    <xf numFmtId="164" fontId="11" fillId="0" borderId="101" xfId="0" applyNumberFormat="1" applyFont="1" applyFill="1" applyBorder="1" applyAlignment="1">
      <alignment horizontal="left" vertical="center"/>
    </xf>
    <xf numFmtId="166" fontId="13" fillId="0" borderId="102" xfId="0" applyNumberFormat="1" applyFont="1" applyFill="1" applyBorder="1" applyAlignment="1">
      <alignment horizontal="center" vertical="center" wrapText="1"/>
    </xf>
    <xf numFmtId="42" fontId="13" fillId="0" borderId="79" xfId="0" applyNumberFormat="1" applyFont="1" applyFill="1" applyBorder="1" applyAlignment="1">
      <alignment horizontal="center" vertical="top" wrapText="1"/>
    </xf>
    <xf numFmtId="0" fontId="15" fillId="0" borderId="79" xfId="0" applyFont="1" applyFill="1" applyBorder="1" applyAlignment="1">
      <alignment horizontal="left" vertical="center" indent="2"/>
    </xf>
    <xf numFmtId="0" fontId="13" fillId="0" borderId="89" xfId="0" quotePrefix="1" applyFont="1" applyFill="1" applyBorder="1" applyAlignment="1">
      <alignment horizontal="left" vertical="top" wrapText="1"/>
    </xf>
    <xf numFmtId="0" fontId="13" fillId="0" borderId="90" xfId="0" quotePrefix="1" applyFont="1" applyFill="1" applyBorder="1" applyAlignment="1">
      <alignment horizontal="left" vertical="top" wrapText="1"/>
    </xf>
    <xf numFmtId="0" fontId="13" fillId="0" borderId="79" xfId="0" applyFont="1" applyFill="1" applyBorder="1" applyAlignment="1">
      <alignment horizontal="left" vertical="top"/>
    </xf>
    <xf numFmtId="0" fontId="13" fillId="0" borderId="144" xfId="0" applyFont="1" applyFill="1" applyBorder="1" applyAlignment="1">
      <alignment horizontal="center" vertical="top"/>
    </xf>
    <xf numFmtId="0" fontId="15" fillId="0" borderId="80" xfId="0" applyFont="1" applyFill="1" applyBorder="1" applyAlignment="1">
      <alignment horizontal="left" vertical="center" indent="2"/>
    </xf>
    <xf numFmtId="0" fontId="13" fillId="0" borderId="38" xfId="0" quotePrefix="1" applyFont="1" applyFill="1" applyBorder="1" applyAlignment="1">
      <alignment horizontal="left" vertical="top" wrapText="1"/>
    </xf>
    <xf numFmtId="0" fontId="11" fillId="0" borderId="96" xfId="0" applyFont="1" applyFill="1" applyBorder="1" applyAlignment="1">
      <alignment horizontal="left" vertical="top" wrapText="1"/>
    </xf>
    <xf numFmtId="0" fontId="13" fillId="0" borderId="82" xfId="0" applyFont="1" applyFill="1" applyBorder="1" applyAlignment="1">
      <alignment horizontal="center" vertical="top" wrapText="1"/>
    </xf>
    <xf numFmtId="0" fontId="15" fillId="0" borderId="139" xfId="0" applyFont="1" applyFill="1" applyBorder="1" applyAlignment="1">
      <alignment horizontal="left" vertical="center" indent="2"/>
    </xf>
    <xf numFmtId="0" fontId="13" fillId="0" borderId="98" xfId="0" quotePrefix="1" applyFont="1" applyFill="1" applyBorder="1" applyAlignment="1">
      <alignment horizontal="left" vertical="top" wrapText="1"/>
    </xf>
    <xf numFmtId="0" fontId="13" fillId="0" borderId="145" xfId="0" quotePrefix="1" applyFont="1" applyFill="1" applyBorder="1" applyAlignment="1">
      <alignment horizontal="left" vertical="top" wrapText="1"/>
    </xf>
    <xf numFmtId="0" fontId="11" fillId="0" borderId="97" xfId="0" applyFont="1" applyFill="1" applyBorder="1" applyAlignment="1">
      <alignment horizontal="left" vertical="top"/>
    </xf>
    <xf numFmtId="164" fontId="11" fillId="0" borderId="98" xfId="0" applyNumberFormat="1" applyFont="1" applyFill="1" applyBorder="1" applyAlignment="1">
      <alignment horizontal="left" vertical="center"/>
    </xf>
    <xf numFmtId="166" fontId="13" fillId="0" borderId="92" xfId="0" applyNumberFormat="1" applyFont="1" applyFill="1" applyBorder="1" applyAlignment="1">
      <alignment horizontal="center" vertical="center" wrapText="1"/>
    </xf>
    <xf numFmtId="0" fontId="13" fillId="0" borderId="80" xfId="0" applyFont="1" applyFill="1" applyBorder="1" applyAlignment="1">
      <alignment horizontal="right" vertical="center" wrapText="1" indent="1"/>
    </xf>
    <xf numFmtId="0" fontId="13" fillId="0" borderId="140" xfId="0" quotePrefix="1" applyFont="1" applyFill="1" applyBorder="1" applyAlignment="1">
      <alignment vertical="top" wrapText="1"/>
    </xf>
    <xf numFmtId="0" fontId="13" fillId="0" borderId="90" xfId="0" applyFont="1" applyFill="1" applyBorder="1" applyAlignment="1">
      <alignment horizontal="left" vertical="top"/>
    </xf>
    <xf numFmtId="0" fontId="13" fillId="0" borderId="83" xfId="0" applyFont="1" applyFill="1" applyBorder="1" applyAlignment="1">
      <alignment horizontal="center" vertical="top"/>
    </xf>
    <xf numFmtId="164" fontId="13" fillId="0" borderId="74" xfId="0" applyNumberFormat="1" applyFont="1" applyFill="1" applyBorder="1" applyAlignment="1">
      <alignment horizontal="center" vertical="top"/>
    </xf>
    <xf numFmtId="0" fontId="11" fillId="0" borderId="80" xfId="0" applyFont="1" applyFill="1" applyBorder="1"/>
    <xf numFmtId="0" fontId="11" fillId="0" borderId="140" xfId="0" applyFont="1" applyFill="1" applyBorder="1" applyAlignment="1">
      <alignment vertical="top" wrapText="1"/>
    </xf>
    <xf numFmtId="0" fontId="11" fillId="0" borderId="108" xfId="0" applyFont="1" applyFill="1" applyBorder="1" applyAlignment="1">
      <alignment horizontal="left" vertical="top"/>
    </xf>
    <xf numFmtId="0" fontId="11" fillId="0" borderId="109" xfId="0" applyFont="1" applyFill="1" applyBorder="1" applyAlignment="1">
      <alignment horizontal="center" vertical="top"/>
    </xf>
    <xf numFmtId="0" fontId="11" fillId="0" borderId="39" xfId="0" applyFont="1" applyFill="1" applyBorder="1" applyAlignment="1">
      <alignment horizontal="center" vertical="top"/>
    </xf>
    <xf numFmtId="42" fontId="11" fillId="0" borderId="39" xfId="0" applyNumberFormat="1" applyFont="1" applyFill="1" applyBorder="1" applyAlignment="1">
      <alignment horizontal="center" vertical="center"/>
    </xf>
    <xf numFmtId="164" fontId="11" fillId="0" borderId="39" xfId="0" applyNumberFormat="1" applyFont="1" applyFill="1" applyBorder="1" applyAlignment="1">
      <alignment horizontal="center" vertical="center"/>
    </xf>
    <xf numFmtId="42" fontId="11" fillId="0" borderId="39" xfId="0" applyNumberFormat="1" applyFont="1" applyFill="1" applyBorder="1" applyAlignment="1">
      <alignment horizontal="left" vertical="center"/>
    </xf>
    <xf numFmtId="42" fontId="11" fillId="0" borderId="93" xfId="0" applyNumberFormat="1" applyFont="1" applyFill="1" applyBorder="1" applyAlignment="1">
      <alignment horizontal="left" vertical="center"/>
    </xf>
    <xf numFmtId="42" fontId="11" fillId="0" borderId="94" xfId="0" applyNumberFormat="1" applyFont="1" applyFill="1" applyBorder="1" applyAlignment="1">
      <alignment horizontal="center" vertical="center" wrapText="1"/>
    </xf>
    <xf numFmtId="0" fontId="18" fillId="0" borderId="80" xfId="0" applyFont="1" applyFill="1" applyBorder="1"/>
    <xf numFmtId="0" fontId="11" fillId="0" borderId="0" xfId="0" applyFont="1" applyFill="1" applyAlignment="1">
      <alignment vertical="top" wrapText="1"/>
    </xf>
    <xf numFmtId="0" fontId="11" fillId="0" borderId="38" xfId="0" applyFont="1" applyFill="1" applyBorder="1" applyAlignment="1">
      <alignment vertical="top" wrapText="1"/>
    </xf>
    <xf numFmtId="0" fontId="13" fillId="0" borderId="80" xfId="0" applyFont="1" applyFill="1" applyBorder="1" applyAlignment="1">
      <alignment horizontal="center" vertical="center" wrapText="1"/>
    </xf>
    <xf numFmtId="0" fontId="11" fillId="0" borderId="140" xfId="0" applyFont="1" applyFill="1" applyBorder="1" applyAlignment="1">
      <alignment horizontal="center" vertical="top" wrapText="1"/>
    </xf>
    <xf numFmtId="42" fontId="11" fillId="0" borderId="96" xfId="0" applyNumberFormat="1" applyFont="1" applyFill="1" applyBorder="1" applyAlignment="1">
      <alignment horizontal="center" vertical="center" wrapText="1"/>
    </xf>
    <xf numFmtId="0" fontId="11" fillId="0" borderId="82" xfId="0" applyFont="1" applyFill="1" applyBorder="1" applyAlignment="1">
      <alignment horizontal="left" vertical="top"/>
    </xf>
    <xf numFmtId="0" fontId="11" fillId="0" borderId="97" xfId="0" applyFont="1" applyFill="1" applyBorder="1" applyAlignment="1">
      <alignment horizontal="center" vertical="top"/>
    </xf>
    <xf numFmtId="42" fontId="11" fillId="0" borderId="92" xfId="0" applyNumberFormat="1" applyFont="1" applyFill="1" applyBorder="1" applyAlignment="1">
      <alignment horizontal="left" vertical="center"/>
    </xf>
    <xf numFmtId="42" fontId="13" fillId="0" borderId="74" xfId="0" applyNumberFormat="1" applyFont="1" applyFill="1" applyBorder="1" applyAlignment="1">
      <alignment horizontal="center" vertical="center" wrapText="1"/>
    </xf>
    <xf numFmtId="0" fontId="11" fillId="0" borderId="79" xfId="0" applyFont="1" applyFill="1" applyBorder="1" applyAlignment="1">
      <alignment horizontal="left" vertical="top"/>
    </xf>
    <xf numFmtId="0" fontId="11" fillId="0" borderId="112" xfId="0" applyFont="1" applyFill="1" applyBorder="1" applyAlignment="1">
      <alignment horizontal="center" vertical="top"/>
    </xf>
    <xf numFmtId="164" fontId="11" fillId="0" borderId="114" xfId="0" applyNumberFormat="1" applyFont="1" applyFill="1" applyBorder="1" applyAlignment="1">
      <alignment horizontal="left" vertical="center"/>
    </xf>
    <xf numFmtId="166" fontId="13" fillId="0" borderId="146" xfId="0" applyNumberFormat="1" applyFont="1" applyFill="1" applyBorder="1" applyAlignment="1">
      <alignment horizontal="center" vertical="center" wrapText="1"/>
    </xf>
    <xf numFmtId="0" fontId="11" fillId="0" borderId="74" xfId="0" applyFont="1" applyFill="1" applyBorder="1"/>
    <xf numFmtId="0" fontId="13" fillId="0" borderId="75" xfId="0" applyFont="1" applyFill="1" applyBorder="1" applyAlignment="1">
      <alignment horizontal="left" vertical="top"/>
    </xf>
    <xf numFmtId="0" fontId="13" fillId="0" borderId="75" xfId="0" applyFont="1" applyFill="1" applyBorder="1" applyAlignment="1">
      <alignment horizontal="center" vertical="top"/>
    </xf>
    <xf numFmtId="0" fontId="13" fillId="0" borderId="108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vertical="top"/>
    </xf>
    <xf numFmtId="0" fontId="15" fillId="0" borderId="38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8" fillId="0" borderId="140" xfId="0" applyFont="1" applyFill="1" applyBorder="1"/>
    <xf numFmtId="20" fontId="11" fillId="0" borderId="110" xfId="0" applyNumberFormat="1" applyFont="1" applyFill="1" applyBorder="1" applyAlignment="1">
      <alignment horizontal="left" vertical="top"/>
    </xf>
    <xf numFmtId="0" fontId="11" fillId="0" borderId="148" xfId="0" applyFont="1" applyFill="1" applyBorder="1" applyAlignment="1">
      <alignment horizontal="left" vertical="top"/>
    </xf>
    <xf numFmtId="0" fontId="13" fillId="0" borderId="146" xfId="0" applyFont="1" applyFill="1" applyBorder="1" applyAlignment="1">
      <alignment horizontal="center"/>
    </xf>
    <xf numFmtId="0" fontId="15" fillId="0" borderId="74" xfId="0" applyFont="1" applyFill="1" applyBorder="1" applyAlignment="1">
      <alignment vertical="center"/>
    </xf>
    <xf numFmtId="0" fontId="13" fillId="0" borderId="75" xfId="0" applyFont="1" applyFill="1" applyBorder="1" applyAlignment="1">
      <alignment vertical="top" wrapText="1"/>
    </xf>
    <xf numFmtId="0" fontId="13" fillId="0" borderId="76" xfId="0" applyFont="1" applyFill="1" applyBorder="1" applyAlignment="1">
      <alignment horizontal="left" vertical="top" wrapText="1"/>
    </xf>
    <xf numFmtId="0" fontId="11" fillId="0" borderId="139" xfId="0" applyFont="1" applyFill="1" applyBorder="1" applyAlignment="1">
      <alignment horizontal="center" vertical="top"/>
    </xf>
    <xf numFmtId="166" fontId="11" fillId="0" borderId="92" xfId="0" applyNumberFormat="1" applyFont="1" applyFill="1" applyBorder="1" applyAlignment="1">
      <alignment horizontal="center" vertical="center" wrapText="1"/>
    </xf>
    <xf numFmtId="0" fontId="11" fillId="0" borderId="140" xfId="0" applyFont="1" applyFill="1" applyBorder="1"/>
    <xf numFmtId="0" fontId="13" fillId="0" borderId="82" xfId="0" applyFont="1" applyFill="1" applyBorder="1" applyAlignment="1">
      <alignment horizontal="left" vertical="top"/>
    </xf>
    <xf numFmtId="0" fontId="11" fillId="0" borderId="119" xfId="0" applyFont="1" applyFill="1" applyBorder="1" applyAlignment="1">
      <alignment horizontal="left" vertical="top"/>
    </xf>
    <xf numFmtId="0" fontId="11" fillId="0" borderId="147" xfId="0" applyFont="1" applyFill="1" applyBorder="1" applyAlignment="1">
      <alignment horizontal="center" vertical="top"/>
    </xf>
    <xf numFmtId="42" fontId="11" fillId="0" borderId="93" xfId="0" applyNumberFormat="1" applyFont="1" applyFill="1" applyBorder="1" applyAlignment="1">
      <alignment horizontal="center" vertical="center" wrapText="1"/>
    </xf>
    <xf numFmtId="42" fontId="11" fillId="0" borderId="80" xfId="0" applyNumberFormat="1" applyFont="1" applyFill="1" applyBorder="1"/>
    <xf numFmtId="164" fontId="13" fillId="0" borderId="28" xfId="0" applyNumberFormat="1" applyFont="1" applyFill="1" applyBorder="1" applyAlignment="1">
      <alignment horizontal="center" vertical="top"/>
    </xf>
    <xf numFmtId="164" fontId="13" fillId="0" borderId="28" xfId="0" applyNumberFormat="1" applyFont="1" applyFill="1" applyBorder="1" applyAlignment="1">
      <alignment horizontal="center" vertical="top" wrapText="1"/>
    </xf>
    <xf numFmtId="164" fontId="11" fillId="0" borderId="28" xfId="0" applyNumberFormat="1" applyFont="1" applyFill="1" applyBorder="1" applyAlignment="1">
      <alignment horizontal="center" vertical="top"/>
    </xf>
    <xf numFmtId="164" fontId="11" fillId="0" borderId="28" xfId="0" applyNumberFormat="1" applyFont="1" applyFill="1" applyBorder="1" applyAlignment="1">
      <alignment horizontal="left" vertical="center"/>
    </xf>
    <xf numFmtId="0" fontId="13" fillId="0" borderId="110" xfId="0" applyFont="1" applyFill="1" applyBorder="1" applyAlignment="1">
      <alignment horizontal="left" vertical="top"/>
    </xf>
    <xf numFmtId="0" fontId="11" fillId="0" borderId="103" xfId="0" applyFont="1" applyFill="1" applyBorder="1"/>
    <xf numFmtId="0" fontId="11" fillId="0" borderId="103" xfId="0" applyFont="1" applyFill="1" applyBorder="1" applyAlignment="1">
      <alignment horizontal="left" vertical="top" wrapText="1"/>
    </xf>
    <xf numFmtId="164" fontId="11" fillId="0" borderId="91" xfId="0" applyNumberFormat="1" applyFont="1" applyFill="1" applyBorder="1" applyAlignment="1">
      <alignment horizontal="left" vertical="center"/>
    </xf>
    <xf numFmtId="166" fontId="13" fillId="0" borderId="128" xfId="0" applyNumberFormat="1" applyFont="1" applyFill="1" applyBorder="1" applyAlignment="1">
      <alignment horizontal="center" vertical="center" wrapText="1"/>
    </xf>
    <xf numFmtId="42" fontId="13" fillId="0" borderId="99" xfId="0" applyNumberFormat="1" applyFont="1" applyFill="1" applyBorder="1" applyAlignment="1">
      <alignment vertical="top" wrapText="1"/>
    </xf>
    <xf numFmtId="0" fontId="11" fillId="0" borderId="121" xfId="0" applyFont="1" applyFill="1" applyBorder="1"/>
    <xf numFmtId="166" fontId="11" fillId="0" borderId="0" xfId="0" applyNumberFormat="1" applyFont="1" applyFill="1" applyAlignment="1">
      <alignment horizontal="center" vertical="center" wrapText="1"/>
    </xf>
    <xf numFmtId="42" fontId="11" fillId="0" borderId="120" xfId="0" applyNumberFormat="1" applyFont="1" applyFill="1" applyBorder="1"/>
    <xf numFmtId="0" fontId="13" fillId="0" borderId="82" xfId="0" applyFont="1" applyFill="1" applyBorder="1" applyAlignment="1">
      <alignment horizontal="center"/>
    </xf>
    <xf numFmtId="0" fontId="13" fillId="0" borderId="75" xfId="0" quotePrefix="1" applyFont="1" applyFill="1" applyBorder="1" applyAlignment="1">
      <alignment horizontal="left" vertical="top"/>
    </xf>
    <xf numFmtId="0" fontId="11" fillId="0" borderId="98" xfId="0" applyFont="1" applyFill="1" applyBorder="1" applyAlignment="1">
      <alignment horizontal="left" vertical="top" wrapText="1"/>
    </xf>
    <xf numFmtId="0" fontId="11" fillId="0" borderId="92" xfId="0" applyFont="1" applyFill="1" applyBorder="1" applyAlignment="1">
      <alignment horizontal="left" vertical="top" wrapText="1"/>
    </xf>
    <xf numFmtId="0" fontId="13" fillId="0" borderId="44" xfId="0" quotePrefix="1" applyFont="1" applyFill="1" applyBorder="1" applyAlignment="1">
      <alignment horizontal="left" vertical="top"/>
    </xf>
    <xf numFmtId="0" fontId="13" fillId="0" borderId="44" xfId="0" quotePrefix="1" applyFont="1" applyFill="1" applyBorder="1" applyAlignment="1">
      <alignment horizontal="left" vertical="top" wrapText="1"/>
    </xf>
    <xf numFmtId="0" fontId="13" fillId="0" borderId="103" xfId="0" quotePrefix="1" applyFont="1" applyFill="1" applyBorder="1" applyAlignment="1">
      <alignment horizontal="left" vertical="top"/>
    </xf>
    <xf numFmtId="0" fontId="11" fillId="0" borderId="103" xfId="0" applyFont="1" applyFill="1" applyBorder="1" applyAlignment="1">
      <alignment horizontal="center" vertical="top"/>
    </xf>
    <xf numFmtId="164" fontId="11" fillId="0" borderId="44" xfId="0" applyNumberFormat="1" applyFont="1" applyFill="1" applyBorder="1" applyAlignment="1">
      <alignment horizontal="center" vertical="top"/>
    </xf>
    <xf numFmtId="164" fontId="13" fillId="0" borderId="44" xfId="0" applyNumberFormat="1" applyFont="1" applyFill="1" applyBorder="1" applyAlignment="1">
      <alignment horizontal="center" vertical="top"/>
    </xf>
    <xf numFmtId="42" fontId="11" fillId="0" borderId="99" xfId="0" applyNumberFormat="1" applyFont="1" applyFill="1" applyBorder="1"/>
    <xf numFmtId="0" fontId="11" fillId="0" borderId="99" xfId="0" applyFont="1" applyFill="1" applyBorder="1"/>
    <xf numFmtId="0" fontId="11" fillId="0" borderId="74" xfId="0" applyFont="1" applyFill="1" applyBorder="1" applyAlignment="1">
      <alignment horizontal="center" vertical="top"/>
    </xf>
    <xf numFmtId="164" fontId="11" fillId="0" borderId="75" xfId="0" applyNumberFormat="1" applyFont="1" applyFill="1" applyBorder="1" applyAlignment="1">
      <alignment horizontal="center" vertical="top"/>
    </xf>
    <xf numFmtId="42" fontId="11" fillId="0" borderId="82" xfId="0" applyNumberFormat="1" applyFont="1" applyFill="1" applyBorder="1"/>
    <xf numFmtId="0" fontId="11" fillId="0" borderId="79" xfId="0" applyFont="1" applyFill="1" applyBorder="1"/>
    <xf numFmtId="0" fontId="13" fillId="0" borderId="75" xfId="0" applyFont="1" applyFill="1" applyBorder="1" applyAlignment="1">
      <alignment horizontal="right" vertical="center" wrapText="1" indent="1"/>
    </xf>
    <xf numFmtId="0" fontId="13" fillId="0" borderId="45" xfId="0" applyFont="1" applyFill="1" applyBorder="1" applyAlignment="1">
      <alignment horizontal="right" vertical="center" wrapText="1" indent="1"/>
    </xf>
    <xf numFmtId="42" fontId="11" fillId="0" borderId="76" xfId="0" applyNumberFormat="1" applyFont="1" applyFill="1" applyBorder="1"/>
    <xf numFmtId="0" fontId="11" fillId="0" borderId="82" xfId="0" applyFont="1" applyFill="1" applyBorder="1"/>
    <xf numFmtId="0" fontId="11" fillId="0" borderId="44" xfId="0" applyFont="1" applyFill="1" applyBorder="1"/>
    <xf numFmtId="0" fontId="13" fillId="0" borderId="44" xfId="0" applyFont="1" applyFill="1" applyBorder="1" applyAlignment="1">
      <alignment horizontal="right" vertical="center" wrapText="1" indent="1"/>
    </xf>
    <xf numFmtId="164" fontId="11" fillId="0" borderId="75" xfId="0" applyNumberFormat="1" applyFont="1" applyFill="1" applyBorder="1" applyAlignment="1">
      <alignment horizontal="center"/>
    </xf>
    <xf numFmtId="164" fontId="11" fillId="0" borderId="75" xfId="0" applyNumberFormat="1" applyFont="1" applyFill="1" applyBorder="1"/>
    <xf numFmtId="0" fontId="11" fillId="0" borderId="75" xfId="0" applyFont="1" applyFill="1" applyBorder="1"/>
    <xf numFmtId="166" fontId="12" fillId="0" borderId="75" xfId="0" applyNumberFormat="1" applyFont="1" applyFill="1" applyBorder="1"/>
    <xf numFmtId="42" fontId="11" fillId="0" borderId="38" xfId="0" applyNumberFormat="1" applyFont="1" applyFill="1" applyBorder="1"/>
    <xf numFmtId="164" fontId="11" fillId="0" borderId="80" xfId="0" applyNumberFormat="1" applyFont="1" applyFill="1" applyBorder="1" applyAlignment="1">
      <alignment horizontal="center"/>
    </xf>
    <xf numFmtId="42" fontId="13" fillId="0" borderId="79" xfId="0" applyNumberFormat="1" applyFont="1" applyFill="1" applyBorder="1"/>
    <xf numFmtId="164" fontId="13" fillId="0" borderId="82" xfId="0" applyNumberFormat="1" applyFont="1" applyFill="1" applyBorder="1" applyAlignment="1">
      <alignment horizontal="center"/>
    </xf>
    <xf numFmtId="164" fontId="13" fillId="0" borderId="75" xfId="0" applyNumberFormat="1" applyFont="1" applyFill="1" applyBorder="1" applyAlignment="1">
      <alignment horizontal="center"/>
    </xf>
    <xf numFmtId="42" fontId="13" fillId="0" borderId="76" xfId="0" applyNumberFormat="1" applyFont="1" applyFill="1" applyBorder="1"/>
    <xf numFmtId="42" fontId="31" fillId="17" borderId="20" xfId="0" applyNumberFormat="1" applyFont="1" applyFill="1" applyBorder="1" applyAlignment="1">
      <alignment horizontal="center" vertical="center" wrapText="1"/>
    </xf>
    <xf numFmtId="42" fontId="31" fillId="17" borderId="6" xfId="0" applyNumberFormat="1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left" vertical="center" wrapText="1"/>
    </xf>
    <xf numFmtId="0" fontId="31" fillId="10" borderId="5" xfId="0" applyFont="1" applyFill="1" applyBorder="1" applyAlignment="1">
      <alignment horizontal="left" vertical="center" wrapText="1"/>
    </xf>
    <xf numFmtId="0" fontId="31" fillId="10" borderId="186" xfId="0" applyFont="1" applyFill="1" applyBorder="1" applyAlignment="1">
      <alignment horizontal="left" vertical="center" wrapText="1"/>
    </xf>
    <xf numFmtId="0" fontId="31" fillId="18" borderId="2" xfId="0" applyFont="1" applyFill="1" applyBorder="1" applyAlignment="1">
      <alignment horizontal="center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8" xfId="0" applyFont="1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22" borderId="4" xfId="0" applyFont="1" applyFill="1" applyBorder="1" applyAlignment="1">
      <alignment horizontal="center" vertical="center" wrapText="1"/>
    </xf>
    <xf numFmtId="0" fontId="31" fillId="22" borderId="5" xfId="0" applyFont="1" applyFill="1" applyBorder="1" applyAlignment="1">
      <alignment horizontal="center" vertical="center" wrapText="1"/>
    </xf>
    <xf numFmtId="0" fontId="31" fillId="22" borderId="1" xfId="0" applyFont="1" applyFill="1" applyBorder="1" applyAlignment="1">
      <alignment horizontal="center" vertical="center" wrapText="1"/>
    </xf>
    <xf numFmtId="0" fontId="31" fillId="22" borderId="20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9" fillId="9" borderId="13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 wrapText="1"/>
    </xf>
    <xf numFmtId="0" fontId="31" fillId="22" borderId="6" xfId="0" applyFont="1" applyFill="1" applyBorder="1" applyAlignment="1">
      <alignment horizontal="center" vertical="center" wrapText="1"/>
    </xf>
    <xf numFmtId="0" fontId="31" fillId="22" borderId="21" xfId="0" applyFont="1" applyFill="1" applyBorder="1" applyAlignment="1">
      <alignment horizontal="center" vertical="center" wrapText="1"/>
    </xf>
    <xf numFmtId="0" fontId="31" fillId="22" borderId="2" xfId="0" applyFont="1" applyFill="1" applyBorder="1" applyAlignment="1">
      <alignment horizontal="center" vertical="center" wrapText="1"/>
    </xf>
    <xf numFmtId="0" fontId="31" fillId="22" borderId="3" xfId="0" applyFont="1" applyFill="1" applyBorder="1" applyAlignment="1">
      <alignment horizontal="center" vertical="center" wrapText="1"/>
    </xf>
    <xf numFmtId="0" fontId="31" fillId="22" borderId="34" xfId="0" applyFont="1" applyFill="1" applyBorder="1" applyAlignment="1">
      <alignment horizontal="center" vertical="center" wrapText="1"/>
    </xf>
    <xf numFmtId="0" fontId="31" fillId="22" borderId="7" xfId="0" applyFont="1" applyFill="1" applyBorder="1" applyAlignment="1">
      <alignment horizontal="center" vertical="center" wrapText="1"/>
    </xf>
    <xf numFmtId="0" fontId="31" fillId="22" borderId="8" xfId="0" applyFont="1" applyFill="1" applyBorder="1" applyAlignment="1">
      <alignment horizontal="center" vertical="center" wrapText="1"/>
    </xf>
    <xf numFmtId="0" fontId="39" fillId="6" borderId="21" xfId="0" applyFont="1" applyFill="1" applyBorder="1" applyAlignment="1">
      <alignment horizontal="center" vertical="center" wrapText="1"/>
    </xf>
    <xf numFmtId="0" fontId="39" fillId="6" borderId="2" xfId="0" applyFont="1" applyFill="1" applyBorder="1" applyAlignment="1">
      <alignment horizontal="center" vertical="center" wrapText="1"/>
    </xf>
    <xf numFmtId="0" fontId="34" fillId="7" borderId="187" xfId="0" applyFont="1" applyFill="1" applyBorder="1" applyAlignment="1">
      <alignment horizontal="left" vertical="center" wrapText="1"/>
    </xf>
    <xf numFmtId="0" fontId="34" fillId="7" borderId="188" xfId="0" applyFont="1" applyFill="1" applyBorder="1" applyAlignment="1">
      <alignment horizontal="left" vertical="center" wrapText="1"/>
    </xf>
    <xf numFmtId="0" fontId="34" fillId="7" borderId="192" xfId="0" applyFont="1" applyFill="1" applyBorder="1" applyAlignment="1">
      <alignment horizontal="left" vertical="center" wrapText="1"/>
    </xf>
    <xf numFmtId="42" fontId="34" fillId="7" borderId="90" xfId="0" applyNumberFormat="1" applyFont="1" applyFill="1" applyBorder="1" applyAlignment="1">
      <alignment horizontal="center" vertical="center" wrapText="1"/>
    </xf>
    <xf numFmtId="42" fontId="34" fillId="7" borderId="38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8" fillId="14" borderId="1" xfId="0" applyFont="1" applyFill="1" applyBorder="1" applyAlignment="1">
      <alignment horizontal="center" vertical="center" wrapText="1"/>
    </xf>
    <xf numFmtId="0" fontId="38" fillId="14" borderId="6" xfId="0" applyFont="1" applyFill="1" applyBorder="1" applyAlignment="1">
      <alignment horizontal="center" vertical="center" wrapText="1"/>
    </xf>
    <xf numFmtId="0" fontId="38" fillId="14" borderId="21" xfId="0" applyFont="1" applyFill="1" applyBorder="1" applyAlignment="1">
      <alignment horizontal="center" vertical="center" wrapText="1"/>
    </xf>
    <xf numFmtId="0" fontId="38" fillId="14" borderId="2" xfId="0" applyFont="1" applyFill="1" applyBorder="1" applyAlignment="1">
      <alignment horizontal="center" vertical="center" wrapText="1"/>
    </xf>
    <xf numFmtId="0" fontId="38" fillId="14" borderId="34" xfId="0" applyFont="1" applyFill="1" applyBorder="1" applyAlignment="1">
      <alignment horizontal="center" vertical="center" wrapText="1"/>
    </xf>
    <xf numFmtId="0" fontId="38" fillId="14" borderId="7" xfId="0" applyFont="1" applyFill="1" applyBorder="1" applyAlignment="1">
      <alignment horizontal="center" vertical="center" wrapText="1"/>
    </xf>
    <xf numFmtId="0" fontId="38" fillId="14" borderId="136" xfId="0" applyFont="1" applyFill="1" applyBorder="1" applyAlignment="1">
      <alignment horizontal="center" vertical="center" wrapText="1"/>
    </xf>
    <xf numFmtId="0" fontId="38" fillId="14" borderId="125" xfId="0" applyFont="1" applyFill="1" applyBorder="1" applyAlignment="1">
      <alignment horizontal="center" vertical="center" wrapText="1"/>
    </xf>
    <xf numFmtId="0" fontId="38" fillId="14" borderId="149" xfId="0" applyFont="1" applyFill="1" applyBorder="1" applyAlignment="1">
      <alignment horizontal="center" vertical="center" wrapText="1"/>
    </xf>
    <xf numFmtId="0" fontId="38" fillId="14" borderId="3" xfId="0" applyFont="1" applyFill="1" applyBorder="1" applyAlignment="1">
      <alignment horizontal="center" vertical="center" wrapText="1"/>
    </xf>
    <xf numFmtId="0" fontId="38" fillId="14" borderId="8" xfId="0" applyFont="1" applyFill="1" applyBorder="1" applyAlignment="1">
      <alignment horizontal="center" vertical="center" wrapText="1"/>
    </xf>
    <xf numFmtId="0" fontId="34" fillId="10" borderId="190" xfId="0" applyFont="1" applyFill="1" applyBorder="1" applyAlignment="1">
      <alignment horizontal="left" vertical="top" wrapText="1"/>
    </xf>
    <xf numFmtId="0" fontId="34" fillId="10" borderId="193" xfId="0" applyFont="1" applyFill="1" applyBorder="1" applyAlignment="1">
      <alignment horizontal="left" vertical="top" wrapText="1"/>
    </xf>
    <xf numFmtId="0" fontId="34" fillId="10" borderId="195" xfId="0" applyFont="1" applyFill="1" applyBorder="1" applyAlignment="1">
      <alignment horizontal="left" vertical="top" wrapText="1"/>
    </xf>
    <xf numFmtId="0" fontId="34" fillId="10" borderId="151" xfId="0" applyFont="1" applyFill="1" applyBorder="1" applyAlignment="1">
      <alignment horizontal="left" vertical="top" wrapText="1"/>
    </xf>
    <xf numFmtId="0" fontId="34" fillId="10" borderId="152" xfId="0" applyFont="1" applyFill="1" applyBorder="1" applyAlignment="1">
      <alignment horizontal="left" vertical="top" wrapText="1"/>
    </xf>
    <xf numFmtId="0" fontId="3" fillId="3" borderId="96" xfId="2" applyFont="1" applyFill="1" applyBorder="1" applyAlignment="1">
      <alignment horizontal="left" vertical="center" wrapText="1"/>
    </xf>
    <xf numFmtId="0" fontId="3" fillId="3" borderId="190" xfId="2" applyFont="1" applyFill="1" applyBorder="1" applyAlignment="1">
      <alignment horizontal="left" vertical="center" wrapText="1"/>
    </xf>
    <xf numFmtId="0" fontId="3" fillId="3" borderId="42" xfId="2" applyFont="1" applyFill="1" applyBorder="1" applyAlignment="1">
      <alignment horizontal="left" vertical="center" wrapText="1"/>
    </xf>
    <xf numFmtId="0" fontId="8" fillId="3" borderId="194" xfId="2" applyFont="1" applyFill="1" applyBorder="1" applyAlignment="1">
      <alignment horizontal="left" vertical="top" wrapText="1"/>
    </xf>
    <xf numFmtId="0" fontId="8" fillId="3" borderId="89" xfId="2" applyFont="1" applyFill="1" applyBorder="1" applyAlignment="1">
      <alignment horizontal="left" vertical="top" wrapText="1"/>
    </xf>
    <xf numFmtId="20" fontId="34" fillId="4" borderId="191" xfId="0" quotePrefix="1" applyNumberFormat="1" applyFont="1" applyFill="1" applyBorder="1" applyAlignment="1">
      <alignment horizontal="center" vertical="top" wrapText="1"/>
    </xf>
    <xf numFmtId="20" fontId="34" fillId="4" borderId="151" xfId="0" quotePrefix="1" applyNumberFormat="1" applyFont="1" applyFill="1" applyBorder="1" applyAlignment="1">
      <alignment horizontal="center" vertical="top" wrapText="1"/>
    </xf>
    <xf numFmtId="20" fontId="34" fillId="4" borderId="152" xfId="0" quotePrefix="1" applyNumberFormat="1" applyFont="1" applyFill="1" applyBorder="1" applyAlignment="1">
      <alignment horizontal="center" vertical="top" wrapText="1"/>
    </xf>
    <xf numFmtId="0" fontId="8" fillId="2" borderId="189" xfId="2" applyFont="1" applyFill="1" applyBorder="1" applyAlignment="1">
      <alignment horizontal="left" vertical="center" wrapText="1"/>
    </xf>
    <xf numFmtId="0" fontId="8" fillId="2" borderId="190" xfId="2" applyFont="1" applyFill="1" applyBorder="1" applyAlignment="1">
      <alignment horizontal="left" vertical="center" wrapText="1"/>
    </xf>
    <xf numFmtId="0" fontId="8" fillId="2" borderId="193" xfId="2" applyFont="1" applyFill="1" applyBorder="1" applyAlignment="1">
      <alignment horizontal="left" vertical="center" wrapText="1"/>
    </xf>
    <xf numFmtId="0" fontId="3" fillId="3" borderId="136" xfId="2" applyFont="1" applyFill="1" applyBorder="1" applyAlignment="1">
      <alignment horizontal="left" vertical="center"/>
    </xf>
    <xf numFmtId="0" fontId="3" fillId="3" borderId="125" xfId="2" applyFont="1" applyFill="1" applyBorder="1" applyAlignment="1">
      <alignment horizontal="left" vertical="center"/>
    </xf>
    <xf numFmtId="0" fontId="3" fillId="3" borderId="149" xfId="2" applyFont="1" applyFill="1" applyBorder="1" applyAlignment="1">
      <alignment horizontal="left" vertical="center"/>
    </xf>
    <xf numFmtId="0" fontId="34" fillId="10" borderId="161" xfId="0" applyFont="1" applyFill="1" applyBorder="1" applyAlignment="1">
      <alignment horizontal="left" vertical="center" wrapText="1"/>
    </xf>
    <xf numFmtId="0" fontId="8" fillId="2" borderId="96" xfId="2" applyFont="1" applyFill="1" applyBorder="1" applyAlignment="1">
      <alignment horizontal="left" vertical="center" wrapText="1"/>
    </xf>
    <xf numFmtId="0" fontId="8" fillId="2" borderId="42" xfId="2" applyFont="1" applyFill="1" applyBorder="1" applyAlignment="1">
      <alignment horizontal="left" vertical="center" wrapText="1"/>
    </xf>
    <xf numFmtId="0" fontId="3" fillId="0" borderId="190" xfId="2" applyFont="1" applyBorder="1" applyAlignment="1">
      <alignment horizontal="left" vertical="center"/>
    </xf>
    <xf numFmtId="0" fontId="3" fillId="0" borderId="193" xfId="2" applyFont="1" applyBorder="1" applyAlignment="1">
      <alignment horizontal="left" vertical="center"/>
    </xf>
    <xf numFmtId="0" fontId="6" fillId="4" borderId="190" xfId="2" applyFont="1" applyFill="1" applyBorder="1" applyAlignment="1">
      <alignment horizontal="left" vertical="top" wrapText="1"/>
    </xf>
    <xf numFmtId="0" fontId="6" fillId="4" borderId="42" xfId="2" applyFont="1" applyFill="1" applyBorder="1" applyAlignment="1">
      <alignment horizontal="left" vertical="top" wrapText="1"/>
    </xf>
    <xf numFmtId="42" fontId="34" fillId="9" borderId="79" xfId="0" applyNumberFormat="1" applyFont="1" applyFill="1" applyBorder="1" applyAlignment="1">
      <alignment horizontal="center" vertical="center" wrapText="1"/>
    </xf>
    <xf numFmtId="42" fontId="34" fillId="9" borderId="80" xfId="0" applyNumberFormat="1" applyFont="1" applyFill="1" applyBorder="1" applyAlignment="1">
      <alignment horizontal="center" vertical="center" wrapText="1"/>
    </xf>
    <xf numFmtId="42" fontId="34" fillId="9" borderId="99" xfId="0" applyNumberFormat="1" applyFont="1" applyFill="1" applyBorder="1" applyAlignment="1">
      <alignment horizontal="center" vertical="center" wrapText="1"/>
    </xf>
    <xf numFmtId="0" fontId="34" fillId="14" borderId="164" xfId="0" applyFont="1" applyFill="1" applyBorder="1" applyAlignment="1">
      <alignment horizontal="left" vertical="top" wrapText="1"/>
    </xf>
    <xf numFmtId="0" fontId="34" fillId="16" borderId="180" xfId="0" quotePrefix="1" applyFont="1" applyFill="1" applyBorder="1" applyAlignment="1">
      <alignment horizontal="left" vertical="top" wrapText="1"/>
    </xf>
    <xf numFmtId="0" fontId="34" fillId="16" borderId="122" xfId="0" quotePrefix="1" applyFont="1" applyFill="1" applyBorder="1" applyAlignment="1">
      <alignment horizontal="left" vertical="top" wrapText="1"/>
    </xf>
    <xf numFmtId="0" fontId="13" fillId="13" borderId="0" xfId="0" quotePrefix="1" applyFont="1" applyFill="1" applyAlignment="1">
      <alignment horizontal="left" vertical="top" wrapText="1"/>
    </xf>
    <xf numFmtId="0" fontId="13" fillId="13" borderId="38" xfId="0" quotePrefix="1" applyFont="1" applyFill="1" applyBorder="1" applyAlignment="1">
      <alignment horizontal="left" vertical="top" wrapText="1"/>
    </xf>
    <xf numFmtId="0" fontId="34" fillId="20" borderId="180" xfId="0" quotePrefix="1" applyFont="1" applyFill="1" applyBorder="1" applyAlignment="1">
      <alignment horizontal="left" vertical="top" wrapText="1"/>
    </xf>
    <xf numFmtId="0" fontId="34" fillId="20" borderId="122" xfId="0" quotePrefix="1" applyFont="1" applyFill="1" applyBorder="1" applyAlignment="1">
      <alignment horizontal="left" vertical="top" wrapText="1"/>
    </xf>
    <xf numFmtId="0" fontId="34" fillId="3" borderId="164" xfId="0" quotePrefix="1" applyFont="1" applyFill="1" applyBorder="1" applyAlignment="1">
      <alignment horizontal="left" vertical="top" wrapText="1"/>
    </xf>
    <xf numFmtId="0" fontId="34" fillId="11" borderId="175" xfId="0" applyFont="1" applyFill="1" applyBorder="1" applyAlignment="1">
      <alignment horizontal="left" vertical="top" wrapText="1"/>
    </xf>
    <xf numFmtId="0" fontId="34" fillId="11" borderId="158" xfId="0" applyFont="1" applyFill="1" applyBorder="1" applyAlignment="1">
      <alignment horizontal="left" vertical="top" wrapText="1"/>
    </xf>
    <xf numFmtId="0" fontId="34" fillId="11" borderId="160" xfId="0" applyFont="1" applyFill="1" applyBorder="1" applyAlignment="1">
      <alignment horizontal="left" vertical="top" wrapText="1"/>
    </xf>
    <xf numFmtId="42" fontId="34" fillId="11" borderId="79" xfId="0" applyNumberFormat="1" applyFont="1" applyFill="1" applyBorder="1" applyAlignment="1">
      <alignment horizontal="center" vertical="center" wrapText="1"/>
    </xf>
    <xf numFmtId="42" fontId="34" fillId="11" borderId="80" xfId="0" applyNumberFormat="1" applyFont="1" applyFill="1" applyBorder="1" applyAlignment="1">
      <alignment horizontal="center" vertical="center" wrapText="1"/>
    </xf>
    <xf numFmtId="42" fontId="34" fillId="11" borderId="99" xfId="0" applyNumberFormat="1" applyFont="1" applyFill="1" applyBorder="1" applyAlignment="1">
      <alignment horizontal="center" vertical="center" wrapText="1"/>
    </xf>
    <xf numFmtId="0" fontId="34" fillId="12" borderId="58" xfId="0" applyFont="1" applyFill="1" applyBorder="1" applyAlignment="1">
      <alignment horizontal="left" vertical="top" wrapText="1"/>
    </xf>
    <xf numFmtId="0" fontId="34" fillId="12" borderId="163" xfId="0" applyFont="1" applyFill="1" applyBorder="1" applyAlignment="1">
      <alignment horizontal="left" vertical="top" wrapText="1"/>
    </xf>
    <xf numFmtId="0" fontId="34" fillId="12" borderId="164" xfId="0" applyFont="1" applyFill="1" applyBorder="1" applyAlignment="1">
      <alignment horizontal="left" vertical="top" wrapText="1"/>
    </xf>
    <xf numFmtId="42" fontId="34" fillId="21" borderId="183" xfId="0" applyNumberFormat="1" applyFont="1" applyFill="1" applyBorder="1" applyAlignment="1">
      <alignment horizontal="center" vertical="center" wrapText="1"/>
    </xf>
    <xf numFmtId="42" fontId="34" fillId="21" borderId="185" xfId="0" applyNumberFormat="1" applyFont="1" applyFill="1" applyBorder="1" applyAlignment="1">
      <alignment horizontal="center" vertical="center" wrapText="1"/>
    </xf>
    <xf numFmtId="0" fontId="34" fillId="14" borderId="175" xfId="0" applyFont="1" applyFill="1" applyBorder="1" applyAlignment="1">
      <alignment horizontal="left" vertical="top" wrapText="1"/>
    </xf>
    <xf numFmtId="0" fontId="34" fillId="14" borderId="158" xfId="0" applyFont="1" applyFill="1" applyBorder="1" applyAlignment="1">
      <alignment horizontal="left" vertical="top" wrapText="1"/>
    </xf>
    <xf numFmtId="0" fontId="34" fillId="14" borderId="160" xfId="0" applyFont="1" applyFill="1" applyBorder="1" applyAlignment="1">
      <alignment horizontal="left" vertical="top" wrapText="1"/>
    </xf>
    <xf numFmtId="0" fontId="34" fillId="9" borderId="181" xfId="0" quotePrefix="1" applyFont="1" applyFill="1" applyBorder="1" applyAlignment="1">
      <alignment horizontal="left" vertical="top" wrapText="1"/>
    </xf>
    <xf numFmtId="0" fontId="34" fillId="9" borderId="75" xfId="0" quotePrefix="1" applyFont="1" applyFill="1" applyBorder="1" applyAlignment="1">
      <alignment horizontal="left" vertical="top" wrapText="1"/>
    </xf>
    <xf numFmtId="0" fontId="34" fillId="16" borderId="182" xfId="0" quotePrefix="1" applyFont="1" applyFill="1" applyBorder="1" applyAlignment="1">
      <alignment horizontal="left" vertical="top" wrapText="1"/>
    </xf>
    <xf numFmtId="0" fontId="34" fillId="16" borderId="44" xfId="0" quotePrefix="1" applyFont="1" applyFill="1" applyBorder="1" applyAlignment="1">
      <alignment horizontal="left" vertical="top" wrapText="1"/>
    </xf>
    <xf numFmtId="0" fontId="34" fillId="21" borderId="146" xfId="0" applyFont="1" applyFill="1" applyBorder="1" applyAlignment="1">
      <alignment horizontal="center" vertical="center"/>
    </xf>
    <xf numFmtId="0" fontId="34" fillId="21" borderId="89" xfId="0" applyFont="1" applyFill="1" applyBorder="1" applyAlignment="1">
      <alignment horizontal="center" vertical="center"/>
    </xf>
    <xf numFmtId="0" fontId="34" fillId="21" borderId="90" xfId="0" applyFont="1" applyFill="1" applyBorder="1" applyAlignment="1">
      <alignment horizontal="center" vertical="center"/>
    </xf>
    <xf numFmtId="0" fontId="34" fillId="21" borderId="103" xfId="0" applyFont="1" applyFill="1" applyBorder="1" applyAlignment="1">
      <alignment horizontal="center" vertical="center"/>
    </xf>
    <xf numFmtId="0" fontId="34" fillId="21" borderId="44" xfId="0" applyFont="1" applyFill="1" applyBorder="1" applyAlignment="1">
      <alignment horizontal="center" vertical="center"/>
    </xf>
    <xf numFmtId="0" fontId="34" fillId="21" borderId="45" xfId="0" applyFont="1" applyFill="1" applyBorder="1" applyAlignment="1">
      <alignment horizontal="center" vertical="center"/>
    </xf>
    <xf numFmtId="42" fontId="34" fillId="21" borderId="79" xfId="0" applyNumberFormat="1" applyFont="1" applyFill="1" applyBorder="1" applyAlignment="1">
      <alignment horizontal="center" vertical="center" wrapText="1"/>
    </xf>
    <xf numFmtId="42" fontId="34" fillId="21" borderId="99" xfId="0" applyNumberFormat="1" applyFont="1" applyFill="1" applyBorder="1" applyAlignment="1">
      <alignment horizontal="center" vertical="center" wrapText="1"/>
    </xf>
    <xf numFmtId="42" fontId="34" fillId="21" borderId="134" xfId="5" applyNumberFormat="1" applyFont="1" applyFill="1" applyBorder="1" applyAlignment="1">
      <alignment horizontal="center" vertical="center" wrapText="1"/>
    </xf>
    <xf numFmtId="42" fontId="34" fillId="21" borderId="184" xfId="5" applyNumberFormat="1" applyFont="1" applyFill="1" applyBorder="1" applyAlignment="1">
      <alignment horizontal="center" vertical="center" wrapText="1"/>
    </xf>
    <xf numFmtId="166" fontId="6" fillId="0" borderId="3" xfId="4" applyNumberFormat="1" applyFont="1" applyFill="1" applyBorder="1" applyAlignment="1">
      <alignment horizontal="center" vertical="top" wrapText="1"/>
    </xf>
    <xf numFmtId="166" fontId="6" fillId="0" borderId="26" xfId="4" applyNumberFormat="1" applyFont="1" applyFill="1" applyBorder="1" applyAlignment="1">
      <alignment horizontal="center" vertical="top" wrapText="1"/>
    </xf>
    <xf numFmtId="166" fontId="6" fillId="0" borderId="8" xfId="4" applyNumberFormat="1" applyFont="1" applyFill="1" applyBorder="1" applyAlignment="1">
      <alignment horizontal="center" vertical="top" wrapText="1"/>
    </xf>
    <xf numFmtId="0" fontId="6" fillId="4" borderId="70" xfId="2" applyFont="1" applyFill="1" applyBorder="1" applyAlignment="1">
      <alignment horizontal="left" vertical="top" wrapText="1"/>
    </xf>
    <xf numFmtId="0" fontId="6" fillId="4" borderId="71" xfId="2" applyFont="1" applyFill="1" applyBorder="1" applyAlignment="1">
      <alignment horizontal="left" vertical="top" wrapText="1"/>
    </xf>
    <xf numFmtId="0" fontId="5" fillId="2" borderId="77" xfId="2" applyFont="1" applyFill="1" applyBorder="1" applyAlignment="1">
      <alignment horizontal="center" vertical="center" wrapText="1"/>
    </xf>
    <xf numFmtId="0" fontId="5" fillId="2" borderId="78" xfId="2" applyFont="1" applyFill="1" applyBorder="1" applyAlignment="1">
      <alignment horizontal="center" vertical="center" wrapText="1"/>
    </xf>
    <xf numFmtId="0" fontId="3" fillId="0" borderId="13" xfId="2" applyFont="1" applyBorder="1" applyAlignment="1">
      <alignment horizontal="left" vertical="center" wrapText="1"/>
    </xf>
    <xf numFmtId="0" fontId="3" fillId="0" borderId="14" xfId="2" applyFont="1" applyBorder="1" applyAlignment="1">
      <alignment horizontal="left" vertical="center" wrapText="1"/>
    </xf>
    <xf numFmtId="0" fontId="9" fillId="4" borderId="21" xfId="2" applyFont="1" applyFill="1" applyBorder="1" applyAlignment="1">
      <alignment horizontal="left" vertical="top" wrapText="1"/>
    </xf>
    <xf numFmtId="0" fontId="9" fillId="4" borderId="2" xfId="2" applyFont="1" applyFill="1" applyBorder="1" applyAlignment="1">
      <alignment horizontal="left" vertical="top" wrapText="1"/>
    </xf>
    <xf numFmtId="0" fontId="9" fillId="4" borderId="3" xfId="2" applyFont="1" applyFill="1" applyBorder="1" applyAlignment="1">
      <alignment horizontal="left" vertical="top" wrapText="1"/>
    </xf>
    <xf numFmtId="0" fontId="9" fillId="4" borderId="25" xfId="2" applyFont="1" applyFill="1" applyBorder="1" applyAlignment="1">
      <alignment horizontal="left" vertical="top" wrapText="1"/>
    </xf>
    <xf numFmtId="0" fontId="9" fillId="4" borderId="0" xfId="2" applyFont="1" applyFill="1" applyAlignment="1">
      <alignment horizontal="left" vertical="top" wrapText="1"/>
    </xf>
    <xf numFmtId="0" fontId="9" fillId="4" borderId="26" xfId="2" applyFont="1" applyFill="1" applyBorder="1" applyAlignment="1">
      <alignment horizontal="left" vertical="top" wrapText="1"/>
    </xf>
    <xf numFmtId="0" fontId="9" fillId="4" borderId="34" xfId="2" applyFont="1" applyFill="1" applyBorder="1" applyAlignment="1">
      <alignment horizontal="left" vertical="top" wrapText="1"/>
    </xf>
    <xf numFmtId="0" fontId="9" fillId="4" borderId="7" xfId="2" applyFont="1" applyFill="1" applyBorder="1" applyAlignment="1">
      <alignment horizontal="left" vertical="top" wrapText="1"/>
    </xf>
    <xf numFmtId="0" fontId="9" fillId="4" borderId="8" xfId="2" applyFont="1" applyFill="1" applyBorder="1" applyAlignment="1">
      <alignment horizontal="left" vertical="top" wrapText="1"/>
    </xf>
    <xf numFmtId="0" fontId="3" fillId="3" borderId="18" xfId="2" applyFont="1" applyFill="1" applyBorder="1" applyAlignment="1">
      <alignment horizontal="left" vertical="center" wrapText="1"/>
    </xf>
    <xf numFmtId="0" fontId="3" fillId="3" borderId="13" xfId="2" applyFont="1" applyFill="1" applyBorder="1" applyAlignment="1">
      <alignment horizontal="left" vertical="center" wrapText="1"/>
    </xf>
    <xf numFmtId="0" fontId="3" fillId="3" borderId="14" xfId="2" applyFont="1" applyFill="1" applyBorder="1" applyAlignment="1">
      <alignment horizontal="left" vertical="center" wrapText="1"/>
    </xf>
    <xf numFmtId="166" fontId="6" fillId="4" borderId="1" xfId="4" applyNumberFormat="1" applyFont="1" applyFill="1" applyBorder="1" applyAlignment="1">
      <alignment horizontal="center" vertical="top" wrapText="1"/>
    </xf>
    <xf numFmtId="166" fontId="6" fillId="4" borderId="20" xfId="4" applyNumberFormat="1" applyFont="1" applyFill="1" applyBorder="1" applyAlignment="1">
      <alignment horizontal="center" vertical="top" wrapText="1"/>
    </xf>
    <xf numFmtId="166" fontId="6" fillId="4" borderId="26" xfId="4" applyNumberFormat="1" applyFont="1" applyFill="1" applyBorder="1" applyAlignment="1">
      <alignment horizontal="center" vertical="top" wrapText="1"/>
    </xf>
    <xf numFmtId="166" fontId="6" fillId="4" borderId="6" xfId="4" applyNumberFormat="1" applyFont="1" applyFill="1" applyBorder="1" applyAlignment="1">
      <alignment horizontal="center" vertical="top" wrapText="1"/>
    </xf>
    <xf numFmtId="0" fontId="4" fillId="2" borderId="34" xfId="2" applyFont="1" applyFill="1" applyBorder="1" applyAlignment="1">
      <alignment horizontal="left" vertical="top" wrapText="1"/>
    </xf>
    <xf numFmtId="0" fontId="4" fillId="2" borderId="7" xfId="2" applyFont="1" applyFill="1" applyBorder="1" applyAlignment="1">
      <alignment horizontal="left" vertical="top" wrapText="1"/>
    </xf>
    <xf numFmtId="0" fontId="4" fillId="2" borderId="8" xfId="2" applyFont="1" applyFill="1" applyBorder="1" applyAlignment="1">
      <alignment horizontal="left" vertical="top" wrapText="1"/>
    </xf>
    <xf numFmtId="0" fontId="6" fillId="2" borderId="2" xfId="2" applyFont="1" applyFill="1" applyBorder="1" applyAlignment="1">
      <alignment horizontal="left" vertical="top" wrapText="1"/>
    </xf>
    <xf numFmtId="0" fontId="6" fillId="2" borderId="3" xfId="2" applyFont="1" applyFill="1" applyBorder="1" applyAlignment="1">
      <alignment horizontal="left" vertical="top" wrapText="1"/>
    </xf>
    <xf numFmtId="0" fontId="9" fillId="2" borderId="0" xfId="2" applyFont="1" applyFill="1" applyAlignment="1">
      <alignment horizontal="left" vertical="top" wrapText="1"/>
    </xf>
    <xf numFmtId="0" fontId="9" fillId="2" borderId="38" xfId="2" applyFont="1" applyFill="1" applyBorder="1" applyAlignment="1">
      <alignment horizontal="left" vertical="top" wrapText="1"/>
    </xf>
    <xf numFmtId="0" fontId="6" fillId="4" borderId="26" xfId="2" applyFont="1" applyFill="1" applyBorder="1" applyAlignment="1">
      <alignment horizontal="center" vertical="top" wrapText="1"/>
    </xf>
    <xf numFmtId="0" fontId="6" fillId="4" borderId="8" xfId="2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horizontal="left" vertical="center" wrapText="1"/>
    </xf>
    <xf numFmtId="0" fontId="8" fillId="2" borderId="13" xfId="2" applyFont="1" applyFill="1" applyBorder="1" applyAlignment="1">
      <alignment horizontal="left" vertical="center" wrapText="1"/>
    </xf>
    <xf numFmtId="0" fontId="8" fillId="2" borderId="14" xfId="2" applyFont="1" applyFill="1" applyBorder="1" applyAlignment="1">
      <alignment horizontal="left" vertical="center" wrapText="1"/>
    </xf>
    <xf numFmtId="0" fontId="9" fillId="2" borderId="26" xfId="2" applyFont="1" applyFill="1" applyBorder="1" applyAlignment="1">
      <alignment horizontal="left" vertical="top" wrapText="1"/>
    </xf>
    <xf numFmtId="0" fontId="9" fillId="2" borderId="7" xfId="2" applyFont="1" applyFill="1" applyBorder="1" applyAlignment="1">
      <alignment horizontal="left" vertical="top" wrapText="1"/>
    </xf>
    <xf numFmtId="0" fontId="9" fillId="2" borderId="8" xfId="2" applyFont="1" applyFill="1" applyBorder="1" applyAlignment="1">
      <alignment horizontal="left" vertical="top" wrapText="1"/>
    </xf>
    <xf numFmtId="0" fontId="6" fillId="4" borderId="1" xfId="2" applyFont="1" applyFill="1" applyBorder="1" applyAlignment="1">
      <alignment horizontal="center" vertical="top" wrapText="1"/>
    </xf>
    <xf numFmtId="0" fontId="6" fillId="4" borderId="20" xfId="2" applyFont="1" applyFill="1" applyBorder="1" applyAlignment="1">
      <alignment horizontal="center" vertical="top" wrapText="1"/>
    </xf>
    <xf numFmtId="0" fontId="6" fillId="4" borderId="6" xfId="2" applyFont="1" applyFill="1" applyBorder="1" applyAlignment="1">
      <alignment horizontal="center" vertical="top" wrapText="1"/>
    </xf>
    <xf numFmtId="0" fontId="3" fillId="2" borderId="21" xfId="2" applyFont="1" applyFill="1" applyBorder="1" applyAlignment="1">
      <alignment horizontal="left" vertical="center" wrapText="1"/>
    </xf>
    <xf numFmtId="0" fontId="3" fillId="2" borderId="2" xfId="2" applyFont="1" applyFill="1" applyBorder="1" applyAlignment="1">
      <alignment horizontal="left" vertical="center" wrapText="1"/>
    </xf>
    <xf numFmtId="0" fontId="3" fillId="2" borderId="3" xfId="2" applyFont="1" applyFill="1" applyBorder="1" applyAlignment="1">
      <alignment horizontal="left" vertical="center" wrapText="1"/>
    </xf>
    <xf numFmtId="0" fontId="6" fillId="0" borderId="2" xfId="2" applyFont="1" applyBorder="1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8" fillId="3" borderId="25" xfId="2" applyFont="1" applyFill="1" applyBorder="1" applyAlignment="1">
      <alignment horizontal="left" vertical="top" wrapText="1"/>
    </xf>
    <xf numFmtId="0" fontId="8" fillId="3" borderId="0" xfId="2" applyFont="1" applyFill="1" applyAlignment="1">
      <alignment horizontal="left" vertical="top" wrapText="1"/>
    </xf>
    <xf numFmtId="0" fontId="3" fillId="3" borderId="4" xfId="2" applyFont="1" applyFill="1" applyBorder="1" applyAlignment="1">
      <alignment horizontal="left" vertical="center"/>
    </xf>
    <xf numFmtId="0" fontId="3" fillId="3" borderId="5" xfId="2" applyFont="1" applyFill="1" applyBorder="1" applyAlignment="1">
      <alignment horizontal="left" vertical="center"/>
    </xf>
    <xf numFmtId="0" fontId="3" fillId="3" borderId="61" xfId="2" applyFont="1" applyFill="1" applyBorder="1" applyAlignment="1">
      <alignment horizontal="left" vertical="center"/>
    </xf>
    <xf numFmtId="0" fontId="3" fillId="0" borderId="13" xfId="2" applyFont="1" applyBorder="1" applyAlignment="1">
      <alignment horizontal="left" vertical="center"/>
    </xf>
    <xf numFmtId="0" fontId="3" fillId="0" borderId="14" xfId="2" applyFont="1" applyBorder="1" applyAlignment="1">
      <alignment horizontal="left" vertical="center"/>
    </xf>
    <xf numFmtId="0" fontId="8" fillId="2" borderId="1" xfId="2" applyFont="1" applyFill="1" applyBorder="1" applyAlignment="1">
      <alignment horizontal="center" vertical="top" wrapText="1"/>
    </xf>
    <xf numFmtId="0" fontId="8" fillId="2" borderId="20" xfId="2" applyFont="1" applyFill="1" applyBorder="1" applyAlignment="1">
      <alignment horizontal="center" vertical="top" wrapText="1"/>
    </xf>
    <xf numFmtId="0" fontId="8" fillId="2" borderId="6" xfId="2" applyFont="1" applyFill="1" applyBorder="1" applyAlignment="1">
      <alignment horizontal="center" vertical="top" wrapText="1"/>
    </xf>
    <xf numFmtId="0" fontId="9" fillId="2" borderId="44" xfId="2" applyFont="1" applyFill="1" applyBorder="1" applyAlignment="1">
      <alignment horizontal="left" vertical="top" wrapText="1"/>
    </xf>
    <xf numFmtId="0" fontId="9" fillId="2" borderId="45" xfId="2" applyFont="1" applyFill="1" applyBorder="1" applyAlignment="1">
      <alignment horizontal="left" vertical="top" wrapText="1"/>
    </xf>
    <xf numFmtId="0" fontId="9" fillId="2" borderId="2" xfId="2" applyFont="1" applyFill="1" applyBorder="1" applyAlignment="1">
      <alignment horizontal="left" vertical="top" wrapText="1"/>
    </xf>
    <xf numFmtId="0" fontId="9" fillId="2" borderId="50" xfId="2" applyFont="1" applyFill="1" applyBorder="1" applyAlignment="1">
      <alignment horizontal="left" vertical="top" wrapText="1"/>
    </xf>
    <xf numFmtId="0" fontId="9" fillId="2" borderId="53" xfId="2" applyFont="1" applyFill="1" applyBorder="1" applyAlignment="1">
      <alignment horizontal="left" vertical="top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top" wrapText="1"/>
    </xf>
    <xf numFmtId="0" fontId="8" fillId="0" borderId="20" xfId="2" applyFont="1" applyFill="1" applyBorder="1" applyAlignment="1">
      <alignment horizontal="center" vertical="top" wrapText="1"/>
    </xf>
    <xf numFmtId="0" fontId="8" fillId="0" borderId="6" xfId="2" applyFont="1" applyFill="1" applyBorder="1" applyAlignment="1">
      <alignment horizontal="center" vertical="top" wrapText="1"/>
    </xf>
    <xf numFmtId="0" fontId="8" fillId="0" borderId="18" xfId="2" applyFont="1" applyFill="1" applyBorder="1" applyAlignment="1">
      <alignment horizontal="left" vertical="center" wrapText="1"/>
    </xf>
    <xf numFmtId="0" fontId="8" fillId="0" borderId="13" xfId="2" applyFont="1" applyFill="1" applyBorder="1" applyAlignment="1">
      <alignment horizontal="left" vertical="center" wrapText="1"/>
    </xf>
    <xf numFmtId="0" fontId="8" fillId="0" borderId="14" xfId="2" applyFont="1" applyFill="1" applyBorder="1" applyAlignment="1">
      <alignment horizontal="left" vertical="center" wrapText="1"/>
    </xf>
    <xf numFmtId="0" fontId="9" fillId="0" borderId="21" xfId="2" applyFont="1" applyFill="1" applyBorder="1" applyAlignment="1">
      <alignment horizontal="left" vertical="top" wrapText="1"/>
    </xf>
    <xf numFmtId="0" fontId="9" fillId="0" borderId="2" xfId="2" applyFont="1" applyFill="1" applyBorder="1" applyAlignment="1">
      <alignment horizontal="left" vertical="top" wrapText="1"/>
    </xf>
    <xf numFmtId="0" fontId="9" fillId="0" borderId="3" xfId="2" applyFont="1" applyFill="1" applyBorder="1" applyAlignment="1">
      <alignment horizontal="left" vertical="top" wrapText="1"/>
    </xf>
    <xf numFmtId="0" fontId="9" fillId="0" borderId="25" xfId="2" applyFont="1" applyFill="1" applyBorder="1" applyAlignment="1">
      <alignment horizontal="left" vertical="top" wrapText="1"/>
    </xf>
    <xf numFmtId="0" fontId="9" fillId="0" borderId="0" xfId="2" applyFont="1" applyFill="1" applyBorder="1" applyAlignment="1">
      <alignment horizontal="left" vertical="top" wrapText="1"/>
    </xf>
    <xf numFmtId="0" fontId="9" fillId="0" borderId="26" xfId="2" applyFont="1" applyFill="1" applyBorder="1" applyAlignment="1">
      <alignment horizontal="left" vertical="top" wrapText="1"/>
    </xf>
    <xf numFmtId="0" fontId="9" fillId="0" borderId="34" xfId="2" applyFont="1" applyFill="1" applyBorder="1" applyAlignment="1">
      <alignment horizontal="left" vertical="top" wrapText="1"/>
    </xf>
    <xf numFmtId="0" fontId="9" fillId="0" borderId="7" xfId="2" applyFont="1" applyFill="1" applyBorder="1" applyAlignment="1">
      <alignment horizontal="left" vertical="top" wrapText="1"/>
    </xf>
    <xf numFmtId="0" fontId="9" fillId="0" borderId="8" xfId="2" applyFont="1" applyFill="1" applyBorder="1" applyAlignment="1">
      <alignment horizontal="left" vertical="top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13" fillId="0" borderId="79" xfId="0" applyFont="1" applyFill="1" applyBorder="1" applyAlignment="1">
      <alignment horizontal="center" vertical="center" wrapText="1"/>
    </xf>
    <xf numFmtId="0" fontId="13" fillId="0" borderId="99" xfId="0" applyFont="1" applyFill="1" applyBorder="1" applyAlignment="1">
      <alignment horizontal="center" vertical="center" wrapText="1"/>
    </xf>
    <xf numFmtId="42" fontId="13" fillId="0" borderId="80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left" vertical="top" wrapText="1"/>
    </xf>
    <xf numFmtId="0" fontId="11" fillId="0" borderId="38" xfId="0" applyFont="1" applyFill="1" applyBorder="1" applyAlignment="1">
      <alignment horizontal="left" vertical="top" wrapText="1"/>
    </xf>
    <xf numFmtId="0" fontId="11" fillId="0" borderId="0" xfId="0" quotePrefix="1" applyFont="1" applyFill="1" applyAlignment="1">
      <alignment horizontal="left" vertical="top" wrapText="1"/>
    </xf>
    <xf numFmtId="0" fontId="11" fillId="0" borderId="38" xfId="0" quotePrefix="1" applyFont="1" applyFill="1" applyBorder="1" applyAlignment="1">
      <alignment horizontal="left" vertical="top" wrapText="1"/>
    </xf>
    <xf numFmtId="0" fontId="13" fillId="0" borderId="44" xfId="0" quotePrefix="1" applyFont="1" applyFill="1" applyBorder="1" applyAlignment="1">
      <alignment horizontal="left" vertical="top" wrapText="1"/>
    </xf>
    <xf numFmtId="0" fontId="13" fillId="0" borderId="45" xfId="0" quotePrefix="1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146" xfId="0" applyFont="1" applyFill="1" applyBorder="1" applyAlignment="1">
      <alignment horizontal="center" vertical="center"/>
    </xf>
    <xf numFmtId="0" fontId="15" fillId="0" borderId="89" xfId="0" applyFont="1" applyFill="1" applyBorder="1" applyAlignment="1">
      <alignment horizontal="center" vertical="center"/>
    </xf>
    <xf numFmtId="0" fontId="15" fillId="0" borderId="90" xfId="0" applyFont="1" applyFill="1" applyBorder="1" applyAlignment="1">
      <alignment horizontal="center" vertical="center"/>
    </xf>
    <xf numFmtId="0" fontId="15" fillId="0" borderId="103" xfId="0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89" xfId="0" applyFont="1" applyFill="1" applyBorder="1" applyAlignment="1">
      <alignment horizontal="left" vertical="center" wrapText="1"/>
    </xf>
    <xf numFmtId="0" fontId="15" fillId="0" borderId="9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38" xfId="0" applyFont="1" applyFill="1" applyBorder="1" applyAlignment="1">
      <alignment horizontal="left" vertical="center" wrapText="1"/>
    </xf>
    <xf numFmtId="0" fontId="11" fillId="0" borderId="89" xfId="0" applyFont="1" applyFill="1" applyBorder="1" applyAlignment="1">
      <alignment horizontal="left" vertical="top" wrapText="1"/>
    </xf>
    <xf numFmtId="0" fontId="13" fillId="0" borderId="103" xfId="0" applyFont="1" applyFill="1" applyBorder="1" applyAlignment="1">
      <alignment horizontal="center" vertical="center" wrapText="1"/>
    </xf>
    <xf numFmtId="0" fontId="13" fillId="0" borderId="44" xfId="0" applyFont="1" applyFill="1" applyBorder="1" applyAlignment="1">
      <alignment horizontal="center" vertical="center" wrapText="1"/>
    </xf>
    <xf numFmtId="164" fontId="13" fillId="0" borderId="146" xfId="0" applyNumberFormat="1" applyFont="1" applyFill="1" applyBorder="1" applyAlignment="1">
      <alignment horizontal="center"/>
    </xf>
    <xf numFmtId="164" fontId="13" fillId="0" borderId="89" xfId="0" applyNumberFormat="1" applyFont="1" applyFill="1" applyBorder="1" applyAlignment="1">
      <alignment horizontal="center"/>
    </xf>
    <xf numFmtId="164" fontId="13" fillId="0" borderId="90" xfId="0" applyNumberFormat="1" applyFont="1" applyFill="1" applyBorder="1" applyAlignment="1">
      <alignment horizontal="center"/>
    </xf>
    <xf numFmtId="0" fontId="11" fillId="0" borderId="14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3" fillId="0" borderId="89" xfId="0" applyFont="1" applyFill="1" applyBorder="1" applyAlignment="1">
      <alignment horizontal="left" vertical="top" wrapText="1"/>
    </xf>
    <xf numFmtId="0" fontId="13" fillId="0" borderId="90" xfId="0" applyFont="1" applyFill="1" applyBorder="1" applyAlignment="1">
      <alignment horizontal="left" vertical="top" wrapText="1"/>
    </xf>
    <xf numFmtId="0" fontId="13" fillId="0" borderId="84" xfId="0" applyFont="1" applyFill="1" applyBorder="1" applyAlignment="1">
      <alignment horizontal="left" vertical="top" wrapText="1"/>
    </xf>
    <xf numFmtId="0" fontId="13" fillId="0" borderId="85" xfId="0" applyFont="1" applyFill="1" applyBorder="1" applyAlignment="1">
      <alignment horizontal="left" vertical="top" wrapText="1"/>
    </xf>
    <xf numFmtId="0" fontId="13" fillId="0" borderId="103" xfId="0" quotePrefix="1" applyFont="1" applyFill="1" applyBorder="1" applyAlignment="1">
      <alignment horizontal="left" vertical="top" wrapText="1"/>
    </xf>
    <xf numFmtId="0" fontId="13" fillId="0" borderId="0" xfId="0" quotePrefix="1" applyFont="1" applyFill="1" applyAlignment="1">
      <alignment horizontal="left" vertical="top" wrapText="1"/>
    </xf>
    <xf numFmtId="0" fontId="13" fillId="0" borderId="38" xfId="0" quotePrefix="1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90" xfId="0" applyFont="1" applyFill="1" applyBorder="1" applyAlignment="1">
      <alignment horizontal="left" vertical="top" wrapText="1"/>
    </xf>
    <xf numFmtId="0" fontId="11" fillId="0" borderId="44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79" xfId="0" applyFont="1" applyFill="1" applyBorder="1" applyAlignment="1">
      <alignment horizontal="center" vertical="center" wrapText="1"/>
    </xf>
    <xf numFmtId="0" fontId="13" fillId="6" borderId="8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top" wrapText="1"/>
    </xf>
    <xf numFmtId="0" fontId="11" fillId="0" borderId="26" xfId="0" applyFont="1" applyFill="1" applyBorder="1" applyAlignment="1">
      <alignment horizontal="center" vertical="top" wrapText="1"/>
    </xf>
    <xf numFmtId="0" fontId="13" fillId="0" borderId="105" xfId="0" applyFont="1" applyFill="1" applyBorder="1" applyAlignment="1">
      <alignment horizontal="left" vertical="top" wrapText="1"/>
    </xf>
    <xf numFmtId="0" fontId="13" fillId="0" borderId="103" xfId="0" applyFont="1" applyFill="1" applyBorder="1" applyAlignment="1">
      <alignment horizontal="left" vertical="top" wrapText="1"/>
    </xf>
    <xf numFmtId="0" fontId="13" fillId="0" borderId="44" xfId="0" applyFont="1" applyFill="1" applyBorder="1" applyAlignment="1">
      <alignment horizontal="left" vertical="top" wrapText="1"/>
    </xf>
    <xf numFmtId="0" fontId="13" fillId="0" borderId="118" xfId="0" applyFont="1" applyFill="1" applyBorder="1" applyAlignment="1">
      <alignment horizontal="left" vertical="top" wrapText="1"/>
    </xf>
    <xf numFmtId="0" fontId="13" fillId="0" borderId="123" xfId="0" applyFont="1" applyFill="1" applyBorder="1" applyAlignment="1">
      <alignment horizontal="left" vertical="top" wrapText="1"/>
    </xf>
    <xf numFmtId="0" fontId="25" fillId="10" borderId="95" xfId="0" applyFont="1" applyFill="1" applyBorder="1" applyAlignment="1">
      <alignment horizontal="left" vertical="center" wrapText="1"/>
    </xf>
    <xf numFmtId="0" fontId="25" fillId="10" borderId="43" xfId="0" applyFont="1" applyFill="1" applyBorder="1" applyAlignment="1">
      <alignment horizontal="left" vertical="center" wrapText="1"/>
    </xf>
    <xf numFmtId="0" fontId="26" fillId="19" borderId="74" xfId="0" applyFont="1" applyFill="1" applyBorder="1" applyAlignment="1">
      <alignment horizontal="center" vertical="center" wrapText="1"/>
    </xf>
    <xf numFmtId="0" fontId="26" fillId="19" borderId="75" xfId="0" applyFont="1" applyFill="1" applyBorder="1" applyAlignment="1">
      <alignment horizontal="center" vertical="center" wrapText="1"/>
    </xf>
    <xf numFmtId="0" fontId="27" fillId="10" borderId="28" xfId="0" applyFont="1" applyFill="1" applyBorder="1" applyAlignment="1">
      <alignment vertical="center" wrapText="1"/>
    </xf>
    <xf numFmtId="167" fontId="26" fillId="10" borderId="28" xfId="0" applyNumberFormat="1" applyFont="1" applyFill="1" applyBorder="1" applyAlignment="1">
      <alignment horizontal="left" vertical="center" wrapText="1"/>
    </xf>
    <xf numFmtId="0" fontId="27" fillId="10" borderId="28" xfId="0" applyFont="1" applyFill="1" applyBorder="1" applyAlignment="1">
      <alignment horizontal="left" vertical="center" wrapText="1"/>
    </xf>
    <xf numFmtId="0" fontId="27" fillId="0" borderId="95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167" fontId="25" fillId="10" borderId="28" xfId="0" applyNumberFormat="1" applyFont="1" applyFill="1" applyBorder="1" applyAlignment="1">
      <alignment horizontal="left" vertical="center" wrapText="1"/>
    </xf>
    <xf numFmtId="0" fontId="25" fillId="10" borderId="28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top"/>
    </xf>
    <xf numFmtId="167" fontId="26" fillId="19" borderId="125" xfId="0" applyNumberFormat="1" applyFont="1" applyFill="1" applyBorder="1" applyAlignment="1">
      <alignment horizontal="left" vertical="center" wrapText="1"/>
    </xf>
  </cellXfs>
  <cellStyles count="6">
    <cellStyle name="Comma" xfId="1" builtinId="3"/>
    <cellStyle name="Comma [0]" xfId="5" builtinId="6"/>
    <cellStyle name="Comma [0] 4" xfId="3"/>
    <cellStyle name="Comma 2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3" zoomScaleNormal="100" workbookViewId="0">
      <selection activeCell="H11" sqref="H11"/>
    </sheetView>
  </sheetViews>
  <sheetFormatPr defaultColWidth="9.42578125" defaultRowHeight="14.25" x14ac:dyDescent="0.2"/>
  <cols>
    <col min="1" max="1" width="5.42578125" style="197" customWidth="1"/>
    <col min="2" max="2" width="5.7109375" style="197" customWidth="1"/>
    <col min="3" max="3" width="4.85546875" style="197" customWidth="1"/>
    <col min="4" max="4" width="67" style="197" customWidth="1"/>
    <col min="5" max="5" width="8" style="197" customWidth="1"/>
    <col min="6" max="6" width="19.28515625" style="197" customWidth="1"/>
    <col min="7" max="7" width="23" style="197" customWidth="1"/>
    <col min="8" max="8" width="10.7109375" style="289" customWidth="1"/>
    <col min="9" max="9" width="21" style="289" customWidth="1"/>
    <col min="10" max="19" width="6.42578125" style="289" customWidth="1"/>
    <col min="20" max="20" width="9.42578125" style="197" customWidth="1"/>
    <col min="21" max="16384" width="9.42578125" style="197"/>
  </cols>
  <sheetData>
    <row r="1" spans="1:12" x14ac:dyDescent="0.2">
      <c r="A1" s="833" t="s">
        <v>280</v>
      </c>
      <c r="B1" s="833"/>
      <c r="C1" s="833"/>
      <c r="D1" s="833"/>
      <c r="E1" s="833"/>
      <c r="F1" s="833"/>
      <c r="G1" s="833"/>
    </row>
    <row r="2" spans="1:12" x14ac:dyDescent="0.2">
      <c r="A2" s="833"/>
      <c r="B2" s="833"/>
      <c r="C2" s="833"/>
      <c r="D2" s="833"/>
      <c r="E2" s="833"/>
      <c r="F2" s="833"/>
      <c r="G2" s="833"/>
    </row>
    <row r="3" spans="1:12" ht="15" thickBot="1" x14ac:dyDescent="0.25">
      <c r="G3" s="461"/>
    </row>
    <row r="4" spans="1:12" x14ac:dyDescent="0.2">
      <c r="A4" s="836" t="s">
        <v>1</v>
      </c>
      <c r="B4" s="842" t="s">
        <v>2</v>
      </c>
      <c r="C4" s="843"/>
      <c r="D4" s="844"/>
      <c r="E4" s="834"/>
      <c r="F4" s="835"/>
      <c r="G4" s="836" t="s">
        <v>4</v>
      </c>
    </row>
    <row r="5" spans="1:12" ht="15" thickBot="1" x14ac:dyDescent="0.25">
      <c r="A5" s="841"/>
      <c r="B5" s="845"/>
      <c r="C5" s="846"/>
      <c r="D5" s="847"/>
      <c r="E5" s="462" t="s">
        <v>245</v>
      </c>
      <c r="F5" s="463" t="s">
        <v>246</v>
      </c>
      <c r="G5" s="837"/>
    </row>
    <row r="6" spans="1:12" ht="15" thickBot="1" x14ac:dyDescent="0.25">
      <c r="A6" s="464">
        <v>1</v>
      </c>
      <c r="B6" s="838">
        <v>2</v>
      </c>
      <c r="C6" s="839"/>
      <c r="D6" s="840"/>
      <c r="E6" s="465">
        <v>3</v>
      </c>
      <c r="F6" s="466">
        <v>4</v>
      </c>
      <c r="G6" s="467">
        <v>7</v>
      </c>
    </row>
    <row r="7" spans="1:12" ht="27" customHeight="1" thickBot="1" x14ac:dyDescent="0.25">
      <c r="A7" s="468">
        <v>1</v>
      </c>
      <c r="B7" s="826" t="s">
        <v>265</v>
      </c>
      <c r="C7" s="827"/>
      <c r="D7" s="828"/>
      <c r="E7" s="469">
        <v>4</v>
      </c>
      <c r="F7" s="470" t="s">
        <v>249</v>
      </c>
      <c r="G7" s="471">
        <f>'RAB MOU'!I7:I11</f>
        <v>31750000</v>
      </c>
      <c r="L7" s="472"/>
    </row>
    <row r="8" spans="1:12" ht="27" customHeight="1" thickBot="1" x14ac:dyDescent="0.25">
      <c r="A8" s="473">
        <v>2</v>
      </c>
      <c r="B8" s="826" t="s">
        <v>33</v>
      </c>
      <c r="C8" s="827"/>
      <c r="D8" s="828"/>
      <c r="E8" s="474">
        <v>1</v>
      </c>
      <c r="F8" s="475" t="s">
        <v>249</v>
      </c>
      <c r="G8" s="471">
        <f>'RAB MOU'!I14</f>
        <v>4720000</v>
      </c>
    </row>
    <row r="9" spans="1:12" ht="30" customHeight="1" thickBot="1" x14ac:dyDescent="0.25">
      <c r="A9" s="473">
        <v>3</v>
      </c>
      <c r="B9" s="826" t="s">
        <v>89</v>
      </c>
      <c r="C9" s="827"/>
      <c r="D9" s="828"/>
      <c r="E9" s="474">
        <v>7</v>
      </c>
      <c r="F9" s="475" t="s">
        <v>249</v>
      </c>
      <c r="G9" s="476">
        <f>'RAB MOU'!I16</f>
        <v>49690000</v>
      </c>
    </row>
    <row r="10" spans="1:12" ht="27" customHeight="1" thickBot="1" x14ac:dyDescent="0.25">
      <c r="A10" s="473">
        <v>4</v>
      </c>
      <c r="B10" s="826" t="s">
        <v>266</v>
      </c>
      <c r="C10" s="827"/>
      <c r="D10" s="828"/>
      <c r="E10" s="474">
        <v>2</v>
      </c>
      <c r="F10" s="475" t="s">
        <v>249</v>
      </c>
      <c r="G10" s="476">
        <f>'RAB MOU'!I34</f>
        <v>13840000</v>
      </c>
    </row>
    <row r="11" spans="1:12" ht="32.25" customHeight="1" thickBot="1" x14ac:dyDescent="0.25">
      <c r="A11" s="473">
        <v>5</v>
      </c>
      <c r="B11" s="826" t="s">
        <v>113</v>
      </c>
      <c r="C11" s="827"/>
      <c r="D11" s="828"/>
      <c r="E11" s="474">
        <v>4</v>
      </c>
      <c r="F11" s="475" t="s">
        <v>249</v>
      </c>
      <c r="G11" s="476">
        <f>'RAB MOU'!I39</f>
        <v>13860000</v>
      </c>
    </row>
    <row r="12" spans="1:12" ht="27" customHeight="1" thickBot="1" x14ac:dyDescent="0.25">
      <c r="A12" s="473">
        <v>6</v>
      </c>
      <c r="B12" s="826" t="s">
        <v>251</v>
      </c>
      <c r="C12" s="827"/>
      <c r="D12" s="828"/>
      <c r="E12" s="474">
        <v>1</v>
      </c>
      <c r="F12" s="475" t="s">
        <v>249</v>
      </c>
      <c r="G12" s="476">
        <f>'RAB MOU'!I44</f>
        <v>3560000</v>
      </c>
    </row>
    <row r="13" spans="1:12" ht="27" customHeight="1" thickBot="1" x14ac:dyDescent="0.25">
      <c r="A13" s="473">
        <v>7</v>
      </c>
      <c r="B13" s="826" t="s">
        <v>241</v>
      </c>
      <c r="C13" s="827"/>
      <c r="D13" s="828"/>
      <c r="E13" s="474">
        <v>1</v>
      </c>
      <c r="F13" s="475" t="s">
        <v>249</v>
      </c>
      <c r="G13" s="476">
        <f>'RAB MOU'!I46</f>
        <v>3560000</v>
      </c>
    </row>
    <row r="14" spans="1:12" ht="27" customHeight="1" thickBot="1" x14ac:dyDescent="0.25">
      <c r="A14" s="473">
        <v>8</v>
      </c>
      <c r="B14" s="826" t="s">
        <v>282</v>
      </c>
      <c r="C14" s="827"/>
      <c r="D14" s="828"/>
      <c r="E14" s="474">
        <v>1</v>
      </c>
      <c r="F14" s="475" t="s">
        <v>249</v>
      </c>
      <c r="G14" s="476">
        <f>'RAB MOU'!I48</f>
        <v>3800000</v>
      </c>
    </row>
    <row r="15" spans="1:12" ht="27" customHeight="1" thickBot="1" x14ac:dyDescent="0.25">
      <c r="A15" s="473">
        <v>9</v>
      </c>
      <c r="B15" s="826" t="s">
        <v>174</v>
      </c>
      <c r="C15" s="827"/>
      <c r="D15" s="828"/>
      <c r="E15" s="474">
        <v>1</v>
      </c>
      <c r="F15" s="477" t="s">
        <v>249</v>
      </c>
      <c r="G15" s="476">
        <f>'RAB MOU'!I50</f>
        <v>59160000</v>
      </c>
    </row>
    <row r="16" spans="1:12" ht="27" customHeight="1" thickBot="1" x14ac:dyDescent="0.25">
      <c r="A16" s="473">
        <v>10</v>
      </c>
      <c r="B16" s="826" t="s">
        <v>146</v>
      </c>
      <c r="C16" s="827"/>
      <c r="D16" s="828"/>
      <c r="E16" s="478">
        <v>1</v>
      </c>
      <c r="F16" s="479" t="s">
        <v>281</v>
      </c>
      <c r="G16" s="476">
        <f>'RAB MOU'!I52</f>
        <v>6060000</v>
      </c>
    </row>
    <row r="17" spans="1:9" ht="27" customHeight="1" thickBot="1" x14ac:dyDescent="0.25">
      <c r="A17" s="473">
        <v>11</v>
      </c>
      <c r="B17" s="826" t="s">
        <v>254</v>
      </c>
      <c r="C17" s="827"/>
      <c r="D17" s="828"/>
      <c r="E17" s="480">
        <v>1</v>
      </c>
      <c r="F17" s="481" t="s">
        <v>249</v>
      </c>
      <c r="G17" s="482">
        <v>10000000</v>
      </c>
    </row>
    <row r="18" spans="1:9" x14ac:dyDescent="0.2">
      <c r="A18" s="829" t="s">
        <v>79</v>
      </c>
      <c r="B18" s="829"/>
      <c r="C18" s="829"/>
      <c r="D18" s="830"/>
      <c r="E18" s="483">
        <f>SUM(E7:E17)</f>
        <v>24</v>
      </c>
      <c r="F18" s="484"/>
      <c r="G18" s="824">
        <f>SUM(G7:G17)</f>
        <v>200000000</v>
      </c>
      <c r="I18" s="485"/>
    </row>
    <row r="19" spans="1:9" s="289" customFormat="1" ht="10.9" customHeight="1" thickBot="1" x14ac:dyDescent="0.25">
      <c r="A19" s="831"/>
      <c r="B19" s="831"/>
      <c r="C19" s="831"/>
      <c r="D19" s="832"/>
      <c r="E19" s="486"/>
      <c r="F19" s="487"/>
      <c r="G19" s="825"/>
    </row>
    <row r="20" spans="1:9" s="289" customFormat="1" x14ac:dyDescent="0.2">
      <c r="A20" s="197"/>
      <c r="B20" s="197"/>
      <c r="C20" s="197"/>
      <c r="D20" s="197"/>
      <c r="E20" s="197"/>
      <c r="F20" s="197"/>
      <c r="G20" s="290"/>
    </row>
    <row r="21" spans="1:9" s="289" customFormat="1" x14ac:dyDescent="0.2">
      <c r="A21" s="197"/>
      <c r="B21" s="197"/>
      <c r="C21" s="197"/>
      <c r="D21" s="197"/>
      <c r="E21" s="197"/>
      <c r="F21" s="197"/>
    </row>
    <row r="22" spans="1:9" s="289" customFormat="1" x14ac:dyDescent="0.2">
      <c r="A22" s="197"/>
      <c r="B22" s="197"/>
      <c r="C22" s="197"/>
      <c r="D22" s="197"/>
      <c r="E22" s="196" t="s">
        <v>151</v>
      </c>
      <c r="F22" s="197"/>
      <c r="G22" s="197"/>
    </row>
    <row r="23" spans="1:9" x14ac:dyDescent="0.2">
      <c r="C23" s="196" t="s">
        <v>153</v>
      </c>
      <c r="D23" s="179"/>
      <c r="E23" s="199" t="s">
        <v>152</v>
      </c>
    </row>
    <row r="24" spans="1:9" x14ac:dyDescent="0.2">
      <c r="C24" s="179"/>
      <c r="D24" s="179"/>
      <c r="E24" s="199"/>
    </row>
    <row r="25" spans="1:9" x14ac:dyDescent="0.2">
      <c r="C25" s="179"/>
      <c r="D25" s="179"/>
      <c r="E25" s="199"/>
    </row>
    <row r="26" spans="1:9" x14ac:dyDescent="0.2">
      <c r="C26" s="179"/>
      <c r="D26" s="179"/>
      <c r="E26" s="199"/>
    </row>
    <row r="27" spans="1:9" s="289" customFormat="1" x14ac:dyDescent="0.2">
      <c r="A27" s="197"/>
      <c r="B27" s="197"/>
      <c r="C27" s="179"/>
      <c r="D27" s="179"/>
      <c r="E27" s="199"/>
      <c r="F27" s="197"/>
      <c r="G27" s="197"/>
    </row>
    <row r="28" spans="1:9" s="289" customFormat="1" x14ac:dyDescent="0.2">
      <c r="A28" s="197"/>
      <c r="B28" s="197"/>
      <c r="C28" s="179"/>
      <c r="D28" s="179"/>
      <c r="E28" s="199"/>
      <c r="F28" s="197"/>
      <c r="G28" s="197"/>
    </row>
    <row r="29" spans="1:9" x14ac:dyDescent="0.2">
      <c r="C29" s="200" t="s">
        <v>155</v>
      </c>
      <c r="D29" s="179"/>
      <c r="E29" s="200" t="s">
        <v>154</v>
      </c>
    </row>
    <row r="30" spans="1:9" ht="15" x14ac:dyDescent="0.2">
      <c r="E30" s="201" t="s">
        <v>156</v>
      </c>
    </row>
    <row r="32" spans="1:9" s="289" customFormat="1" x14ac:dyDescent="0.2">
      <c r="A32" s="197"/>
      <c r="B32" s="197"/>
      <c r="C32" s="197"/>
      <c r="D32" s="197"/>
      <c r="E32" s="197"/>
      <c r="F32" s="197"/>
      <c r="G32" s="197"/>
    </row>
  </sheetData>
  <mergeCells count="20">
    <mergeCell ref="A1:G1"/>
    <mergeCell ref="A2:G2"/>
    <mergeCell ref="E4:F4"/>
    <mergeCell ref="G4:G5"/>
    <mergeCell ref="B17:D17"/>
    <mergeCell ref="B14:D14"/>
    <mergeCell ref="B16:D16"/>
    <mergeCell ref="B6:D6"/>
    <mergeCell ref="B7:D7"/>
    <mergeCell ref="B8:D8"/>
    <mergeCell ref="B9:D9"/>
    <mergeCell ref="B10:D10"/>
    <mergeCell ref="B13:D13"/>
    <mergeCell ref="A4:A5"/>
    <mergeCell ref="B4:D5"/>
    <mergeCell ref="G18:G19"/>
    <mergeCell ref="B11:D11"/>
    <mergeCell ref="B12:D12"/>
    <mergeCell ref="B15:D15"/>
    <mergeCell ref="A18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zoomScale="90" zoomScaleNormal="90" workbookViewId="0">
      <selection activeCell="I34" sqref="I34:I38"/>
    </sheetView>
  </sheetViews>
  <sheetFormatPr defaultColWidth="9.42578125" defaultRowHeight="15" x14ac:dyDescent="0.25"/>
  <cols>
    <col min="1" max="1" width="5.42578125" style="182" customWidth="1"/>
    <col min="2" max="2" width="5.7109375" style="182" customWidth="1"/>
    <col min="3" max="3" width="4.85546875" style="182" customWidth="1"/>
    <col min="4" max="4" width="67" style="182" customWidth="1"/>
    <col min="5" max="5" width="9.85546875" style="182" customWidth="1"/>
    <col min="6" max="6" width="15.140625" style="182" customWidth="1"/>
    <col min="7" max="7" width="19.42578125" style="182" customWidth="1"/>
    <col min="8" max="8" width="17.85546875" style="393" customWidth="1"/>
    <col min="9" max="9" width="19.85546875" style="182" customWidth="1"/>
    <col min="10" max="10" width="20.85546875" style="181" customWidth="1"/>
    <col min="11" max="11" width="7.140625" style="181" customWidth="1"/>
    <col min="12" max="12" width="24.85546875" style="181" customWidth="1"/>
    <col min="13" max="21" width="6.42578125" style="181" customWidth="1"/>
    <col min="22" max="16384" width="9.42578125" style="182"/>
  </cols>
  <sheetData>
    <row r="1" spans="1:21" ht="18.75" x14ac:dyDescent="0.25">
      <c r="A1" s="855" t="s">
        <v>244</v>
      </c>
      <c r="B1" s="855"/>
      <c r="C1" s="855"/>
      <c r="D1" s="855"/>
      <c r="E1" s="855"/>
      <c r="F1" s="855"/>
      <c r="G1" s="855"/>
      <c r="H1" s="855"/>
      <c r="I1" s="855"/>
    </row>
    <row r="2" spans="1:21" ht="18.75" x14ac:dyDescent="0.25">
      <c r="A2" s="855"/>
      <c r="B2" s="855"/>
      <c r="C2" s="855"/>
      <c r="D2" s="855"/>
      <c r="E2" s="855"/>
      <c r="F2" s="855"/>
      <c r="G2" s="855"/>
      <c r="H2" s="855"/>
      <c r="I2" s="855"/>
    </row>
    <row r="3" spans="1:21" ht="15.75" thickBot="1" x14ac:dyDescent="0.3">
      <c r="A3" s="293"/>
      <c r="B3" s="293"/>
      <c r="C3" s="293"/>
      <c r="D3" s="293"/>
      <c r="E3" s="293"/>
      <c r="F3" s="293"/>
      <c r="G3" s="293"/>
      <c r="H3" s="294"/>
      <c r="I3" s="295"/>
    </row>
    <row r="4" spans="1:21" ht="15.75" x14ac:dyDescent="0.25">
      <c r="A4" s="856" t="s">
        <v>1</v>
      </c>
      <c r="B4" s="858" t="s">
        <v>2</v>
      </c>
      <c r="C4" s="859"/>
      <c r="D4" s="859"/>
      <c r="E4" s="862" t="s">
        <v>3</v>
      </c>
      <c r="F4" s="863"/>
      <c r="G4" s="863"/>
      <c r="H4" s="864"/>
      <c r="I4" s="865" t="s">
        <v>4</v>
      </c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</row>
    <row r="5" spans="1:21" ht="15.75" thickBot="1" x14ac:dyDescent="0.3">
      <c r="A5" s="857"/>
      <c r="B5" s="860"/>
      <c r="C5" s="861"/>
      <c r="D5" s="861"/>
      <c r="E5" s="296" t="s">
        <v>245</v>
      </c>
      <c r="F5" s="297" t="s">
        <v>246</v>
      </c>
      <c r="G5" s="297" t="s">
        <v>247</v>
      </c>
      <c r="H5" s="298" t="s">
        <v>248</v>
      </c>
      <c r="I5" s="866"/>
    </row>
    <row r="6" spans="1:21" ht="16.5" thickBot="1" x14ac:dyDescent="0.3">
      <c r="A6" s="299">
        <v>1</v>
      </c>
      <c r="B6" s="848">
        <v>2</v>
      </c>
      <c r="C6" s="849"/>
      <c r="D6" s="849"/>
      <c r="E6" s="300">
        <v>3</v>
      </c>
      <c r="F6" s="301">
        <v>4</v>
      </c>
      <c r="G6" s="301">
        <v>5</v>
      </c>
      <c r="H6" s="302">
        <v>6</v>
      </c>
      <c r="I6" s="303">
        <v>7</v>
      </c>
    </row>
    <row r="7" spans="1:21" ht="15.75" x14ac:dyDescent="0.25">
      <c r="A7" s="304">
        <v>1</v>
      </c>
      <c r="B7" s="850" t="s">
        <v>265</v>
      </c>
      <c r="C7" s="851"/>
      <c r="D7" s="852"/>
      <c r="E7" s="305"/>
      <c r="F7" s="415"/>
      <c r="G7" s="306"/>
      <c r="H7" s="307"/>
      <c r="I7" s="853">
        <f>SUM(G7:G11)</f>
        <v>31750000</v>
      </c>
      <c r="N7" s="308"/>
    </row>
    <row r="8" spans="1:21" ht="15.75" x14ac:dyDescent="0.25">
      <c r="A8" s="394"/>
      <c r="B8" s="880" t="s">
        <v>171</v>
      </c>
      <c r="C8" s="881"/>
      <c r="D8" s="882"/>
      <c r="E8" s="309">
        <v>1</v>
      </c>
      <c r="F8" s="310" t="s">
        <v>249</v>
      </c>
      <c r="G8" s="311">
        <f>PEMBELAJARAN!V17</f>
        <v>15930000</v>
      </c>
      <c r="H8" s="460"/>
      <c r="I8" s="854"/>
      <c r="N8" s="308"/>
    </row>
    <row r="9" spans="1:21" ht="15.75" x14ac:dyDescent="0.25">
      <c r="A9" s="394"/>
      <c r="B9" s="880" t="s">
        <v>81</v>
      </c>
      <c r="C9" s="881"/>
      <c r="D9" s="882"/>
      <c r="E9" s="309">
        <v>1</v>
      </c>
      <c r="F9" s="310" t="s">
        <v>249</v>
      </c>
      <c r="G9" s="311">
        <f>PEMBELAJARAN!V29</f>
        <v>6080000</v>
      </c>
      <c r="H9" s="460"/>
      <c r="I9" s="854"/>
      <c r="N9" s="308"/>
    </row>
    <row r="10" spans="1:21" ht="15.75" x14ac:dyDescent="0.25">
      <c r="A10" s="394"/>
      <c r="B10" s="880" t="s">
        <v>166</v>
      </c>
      <c r="C10" s="881"/>
      <c r="D10" s="882"/>
      <c r="E10" s="309">
        <v>1</v>
      </c>
      <c r="F10" s="310" t="s">
        <v>249</v>
      </c>
      <c r="G10" s="311">
        <f>PEMBELAJARAN!V36</f>
        <v>4870000</v>
      </c>
      <c r="H10" s="460"/>
      <c r="I10" s="854"/>
      <c r="N10" s="308"/>
    </row>
    <row r="11" spans="1:21" ht="15.75" x14ac:dyDescent="0.25">
      <c r="A11" s="394"/>
      <c r="B11" s="880" t="s">
        <v>84</v>
      </c>
      <c r="C11" s="881"/>
      <c r="D11" s="882"/>
      <c r="E11" s="309">
        <v>1</v>
      </c>
      <c r="F11" s="310" t="s">
        <v>249</v>
      </c>
      <c r="G11" s="311">
        <f>PEMBELAJARAN!V43</f>
        <v>4870000</v>
      </c>
      <c r="H11" s="460"/>
      <c r="I11" s="854"/>
      <c r="N11" s="308"/>
    </row>
    <row r="12" spans="1:21" ht="15.75" thickBot="1" x14ac:dyDescent="0.3">
      <c r="A12" s="378"/>
      <c r="B12" s="877"/>
      <c r="C12" s="878"/>
      <c r="D12" s="879"/>
      <c r="E12" s="417"/>
      <c r="F12" s="418"/>
      <c r="G12" s="419"/>
      <c r="H12" s="420"/>
      <c r="I12" s="416"/>
    </row>
    <row r="13" spans="1:21" ht="15.75" x14ac:dyDescent="0.25">
      <c r="A13" s="313">
        <v>2</v>
      </c>
      <c r="B13" s="875" t="s">
        <v>33</v>
      </c>
      <c r="C13" s="876"/>
      <c r="D13" s="876"/>
      <c r="E13" s="314"/>
      <c r="F13" s="315"/>
      <c r="G13" s="283"/>
      <c r="H13" s="316"/>
      <c r="I13" s="488"/>
    </row>
    <row r="14" spans="1:21" x14ac:dyDescent="0.25">
      <c r="A14" s="317"/>
      <c r="B14" s="396" t="s">
        <v>268</v>
      </c>
      <c r="C14" s="886" t="s">
        <v>269</v>
      </c>
      <c r="D14" s="886"/>
      <c r="E14" s="395">
        <v>1</v>
      </c>
      <c r="F14" s="310" t="s">
        <v>249</v>
      </c>
      <c r="G14" s="284">
        <f>PEMBELAJARAN!V58</f>
        <v>4720000</v>
      </c>
      <c r="H14" s="320"/>
      <c r="I14" s="489">
        <f>G14</f>
        <v>4720000</v>
      </c>
    </row>
    <row r="15" spans="1:21" ht="15.75" thickBot="1" x14ac:dyDescent="0.3">
      <c r="A15" s="322"/>
      <c r="B15" s="422"/>
      <c r="C15" s="423"/>
      <c r="D15" s="422"/>
      <c r="E15" s="323"/>
      <c r="F15" s="324"/>
      <c r="G15" s="285"/>
      <c r="H15" s="325"/>
      <c r="I15" s="490"/>
    </row>
    <row r="16" spans="1:21" x14ac:dyDescent="0.25">
      <c r="A16" s="313">
        <v>3</v>
      </c>
      <c r="B16" s="883" t="s">
        <v>89</v>
      </c>
      <c r="C16" s="884"/>
      <c r="D16" s="885"/>
      <c r="E16" s="424"/>
      <c r="F16" s="315"/>
      <c r="G16" s="283"/>
      <c r="H16" s="316"/>
      <c r="I16" s="893">
        <f>SUM(G16:G33)</f>
        <v>49690000</v>
      </c>
    </row>
    <row r="17" spans="1:11" x14ac:dyDescent="0.25">
      <c r="A17" s="317"/>
      <c r="B17" s="427" t="s">
        <v>35</v>
      </c>
      <c r="C17" s="428" t="s">
        <v>36</v>
      </c>
      <c r="D17" s="429"/>
      <c r="E17" s="425"/>
      <c r="F17" s="319"/>
      <c r="G17" s="284"/>
      <c r="H17" s="321"/>
      <c r="I17" s="894"/>
    </row>
    <row r="18" spans="1:11" x14ac:dyDescent="0.25">
      <c r="A18" s="317"/>
      <c r="B18" s="430"/>
      <c r="C18" s="431" t="s">
        <v>43</v>
      </c>
      <c r="D18" s="432" t="s">
        <v>270</v>
      </c>
      <c r="E18" s="421">
        <v>1</v>
      </c>
      <c r="F18" s="310" t="s">
        <v>249</v>
      </c>
      <c r="G18" s="284">
        <f>PEMBELAJARAN!V69</f>
        <v>2440000</v>
      </c>
      <c r="H18" s="321"/>
      <c r="I18" s="894"/>
    </row>
    <row r="19" spans="1:11" x14ac:dyDescent="0.25">
      <c r="A19" s="317"/>
      <c r="B19" s="433"/>
      <c r="C19" s="441" t="s">
        <v>46</v>
      </c>
      <c r="D19" s="434" t="s">
        <v>278</v>
      </c>
      <c r="E19" s="421">
        <v>1</v>
      </c>
      <c r="F19" s="310" t="s">
        <v>276</v>
      </c>
      <c r="G19" s="284">
        <f>PEMBELAJARAN!V81</f>
        <v>3450000</v>
      </c>
      <c r="H19" s="320"/>
      <c r="I19" s="894"/>
    </row>
    <row r="20" spans="1:11" x14ac:dyDescent="0.25">
      <c r="A20" s="317"/>
      <c r="B20" s="427" t="s">
        <v>41</v>
      </c>
      <c r="C20" s="428" t="s">
        <v>42</v>
      </c>
      <c r="D20" s="429"/>
      <c r="E20" s="425"/>
      <c r="F20" s="319"/>
      <c r="G20" s="284"/>
      <c r="H20" s="321"/>
      <c r="I20" s="894"/>
    </row>
    <row r="21" spans="1:11" x14ac:dyDescent="0.25">
      <c r="A21" s="317"/>
      <c r="B21" s="430"/>
      <c r="C21" s="442" t="s">
        <v>43</v>
      </c>
      <c r="D21" s="435" t="s">
        <v>271</v>
      </c>
      <c r="E21" s="421">
        <v>1</v>
      </c>
      <c r="F21" s="310" t="s">
        <v>276</v>
      </c>
      <c r="G21" s="284">
        <f>PEMBELAJARAN!V91</f>
        <v>3560000</v>
      </c>
      <c r="H21" s="321"/>
      <c r="I21" s="894"/>
    </row>
    <row r="22" spans="1:11" x14ac:dyDescent="0.25">
      <c r="A22" s="317"/>
      <c r="B22" s="433"/>
      <c r="C22" s="428" t="s">
        <v>46</v>
      </c>
      <c r="D22" s="429" t="s">
        <v>47</v>
      </c>
      <c r="E22" s="421">
        <v>1</v>
      </c>
      <c r="F22" s="310" t="s">
        <v>249</v>
      </c>
      <c r="G22" s="284">
        <f>PEMBELAJARAN!V93</f>
        <v>2400000</v>
      </c>
      <c r="H22" s="320"/>
      <c r="I22" s="894"/>
    </row>
    <row r="23" spans="1:11" x14ac:dyDescent="0.25">
      <c r="A23" s="317"/>
      <c r="B23" s="436" t="s">
        <v>49</v>
      </c>
      <c r="C23" s="889" t="s">
        <v>50</v>
      </c>
      <c r="D23" s="890"/>
      <c r="E23" s="425"/>
      <c r="F23" s="319"/>
      <c r="G23" s="284"/>
      <c r="H23" s="321"/>
      <c r="I23" s="894"/>
    </row>
    <row r="24" spans="1:11" x14ac:dyDescent="0.25">
      <c r="A24" s="317"/>
      <c r="B24" s="430"/>
      <c r="C24" s="437" t="s">
        <v>257</v>
      </c>
      <c r="D24" s="438"/>
      <c r="E24" s="421">
        <v>1</v>
      </c>
      <c r="F24" s="310" t="s">
        <v>249</v>
      </c>
      <c r="G24" s="284">
        <f>PEMBELAJARAN!V104</f>
        <v>2440000</v>
      </c>
      <c r="H24" s="321"/>
      <c r="I24" s="894"/>
    </row>
    <row r="25" spans="1:11" x14ac:dyDescent="0.25">
      <c r="A25" s="317"/>
      <c r="B25" s="433"/>
      <c r="C25" s="867" t="s">
        <v>52</v>
      </c>
      <c r="D25" s="868"/>
      <c r="E25" s="425">
        <v>1</v>
      </c>
      <c r="F25" s="319" t="s">
        <v>276</v>
      </c>
      <c r="G25" s="284">
        <f>PEMBELAJARAN!V115</f>
        <v>3490000</v>
      </c>
      <c r="H25" s="320"/>
      <c r="I25" s="894"/>
      <c r="J25" s="181">
        <f>SUM(G8:G25)</f>
        <v>54250000</v>
      </c>
      <c r="K25" s="181">
        <f>SUM(E8:E25)</f>
        <v>11</v>
      </c>
    </row>
    <row r="26" spans="1:11" x14ac:dyDescent="0.25">
      <c r="A26" s="317"/>
      <c r="B26" s="427" t="s">
        <v>56</v>
      </c>
      <c r="C26" s="428" t="s">
        <v>57</v>
      </c>
      <c r="D26" s="438"/>
      <c r="E26" s="425"/>
      <c r="F26" s="319"/>
      <c r="G26" s="284"/>
      <c r="H26" s="321"/>
      <c r="I26" s="894"/>
    </row>
    <row r="27" spans="1:11" x14ac:dyDescent="0.25">
      <c r="A27" s="317"/>
      <c r="B27" s="430"/>
      <c r="C27" s="437" t="s">
        <v>259</v>
      </c>
      <c r="D27" s="438"/>
      <c r="E27" s="421">
        <v>1</v>
      </c>
      <c r="F27" s="310" t="s">
        <v>249</v>
      </c>
      <c r="G27" s="284">
        <f>PEMBELAJARAN!V125</f>
        <v>2440000</v>
      </c>
      <c r="H27" s="321"/>
      <c r="I27" s="894"/>
    </row>
    <row r="28" spans="1:11" x14ac:dyDescent="0.25">
      <c r="A28" s="317"/>
      <c r="B28" s="433"/>
      <c r="C28" s="867" t="s">
        <v>59</v>
      </c>
      <c r="D28" s="868"/>
      <c r="E28" s="425">
        <v>1</v>
      </c>
      <c r="F28" s="319" t="s">
        <v>276</v>
      </c>
      <c r="G28" s="284">
        <f>PEMBELAJARAN!V137</f>
        <v>3490000</v>
      </c>
      <c r="H28" s="320"/>
      <c r="I28" s="894"/>
    </row>
    <row r="29" spans="1:11" x14ac:dyDescent="0.25">
      <c r="A29" s="317"/>
      <c r="B29" s="436" t="s">
        <v>62</v>
      </c>
      <c r="C29" s="439" t="s">
        <v>63</v>
      </c>
      <c r="D29" s="438"/>
      <c r="E29" s="421">
        <v>1</v>
      </c>
      <c r="F29" s="310" t="s">
        <v>249</v>
      </c>
      <c r="G29" s="284">
        <f>PEMBELAJARAN!V147</f>
        <v>2440000</v>
      </c>
      <c r="H29" s="320"/>
      <c r="I29" s="894"/>
    </row>
    <row r="30" spans="1:11" x14ac:dyDescent="0.25">
      <c r="A30" s="317"/>
      <c r="B30" s="436" t="s">
        <v>65</v>
      </c>
      <c r="C30" s="428" t="s">
        <v>66</v>
      </c>
      <c r="D30" s="438"/>
      <c r="E30" s="425"/>
      <c r="F30" s="319"/>
      <c r="G30" s="284"/>
      <c r="H30" s="320"/>
      <c r="I30" s="894"/>
    </row>
    <row r="31" spans="1:11" x14ac:dyDescent="0.25">
      <c r="A31" s="317"/>
      <c r="B31" s="433"/>
      <c r="C31" s="437" t="s">
        <v>260</v>
      </c>
      <c r="D31" s="438"/>
      <c r="E31" s="421">
        <v>1</v>
      </c>
      <c r="F31" s="310" t="s">
        <v>249</v>
      </c>
      <c r="G31" s="284">
        <f>PEMBELAJARAN!V159</f>
        <v>2390000</v>
      </c>
      <c r="H31" s="320"/>
      <c r="I31" s="894"/>
    </row>
    <row r="32" spans="1:11" x14ac:dyDescent="0.25">
      <c r="A32" s="317"/>
      <c r="B32" s="433"/>
      <c r="C32" s="443" t="s">
        <v>68</v>
      </c>
      <c r="D32" s="438"/>
      <c r="E32" s="425">
        <v>1</v>
      </c>
      <c r="F32" s="319" t="s">
        <v>275</v>
      </c>
      <c r="G32" s="284">
        <f>PEMBELAJARAN!V163</f>
        <v>16300000</v>
      </c>
      <c r="H32" s="320"/>
      <c r="I32" s="894"/>
    </row>
    <row r="33" spans="1:11" ht="30.75" customHeight="1" thickBot="1" x14ac:dyDescent="0.3">
      <c r="A33" s="322"/>
      <c r="B33" s="440" t="s">
        <v>69</v>
      </c>
      <c r="C33" s="870" t="s">
        <v>70</v>
      </c>
      <c r="D33" s="871"/>
      <c r="E33" s="426">
        <v>1</v>
      </c>
      <c r="F33" s="312" t="s">
        <v>249</v>
      </c>
      <c r="G33" s="285">
        <f>PEMBELAJARAN!V178</f>
        <v>4850000</v>
      </c>
      <c r="H33" s="325"/>
      <c r="I33" s="895"/>
    </row>
    <row r="34" spans="1:11" x14ac:dyDescent="0.25">
      <c r="A34" s="313"/>
      <c r="B34" s="445"/>
      <c r="C34" s="869"/>
      <c r="D34" s="869"/>
      <c r="E34" s="314"/>
      <c r="F34" s="315"/>
      <c r="G34" s="283"/>
      <c r="H34" s="316"/>
      <c r="I34" s="893">
        <f>SUM(G36:G37)</f>
        <v>13840000</v>
      </c>
    </row>
    <row r="35" spans="1:11" x14ac:dyDescent="0.25">
      <c r="A35" s="412" t="s">
        <v>273</v>
      </c>
      <c r="B35" s="872" t="s">
        <v>266</v>
      </c>
      <c r="C35" s="873"/>
      <c r="D35" s="874"/>
      <c r="E35" s="318"/>
      <c r="F35" s="319"/>
      <c r="G35" s="284"/>
      <c r="H35" s="321"/>
      <c r="I35" s="894"/>
    </row>
    <row r="36" spans="1:11" ht="15.75" x14ac:dyDescent="0.25">
      <c r="A36" s="412"/>
      <c r="B36" s="887" t="s">
        <v>274</v>
      </c>
      <c r="C36" s="881"/>
      <c r="D36" s="888"/>
      <c r="E36" s="395">
        <v>1</v>
      </c>
      <c r="F36" s="310" t="s">
        <v>249</v>
      </c>
      <c r="G36" s="413">
        <f>PEMBELAJARAN!V192</f>
        <v>6180000</v>
      </c>
      <c r="H36" s="414"/>
      <c r="I36" s="894"/>
    </row>
    <row r="37" spans="1:11" ht="30" customHeight="1" x14ac:dyDescent="0.25">
      <c r="A37" s="412"/>
      <c r="B37" s="446" t="s">
        <v>77</v>
      </c>
      <c r="C37" s="891" t="s">
        <v>92</v>
      </c>
      <c r="D37" s="892"/>
      <c r="E37" s="395">
        <v>1</v>
      </c>
      <c r="F37" s="310" t="s">
        <v>249</v>
      </c>
      <c r="G37" s="413">
        <f>PEMBELAJARAN!V193</f>
        <v>7660000</v>
      </c>
      <c r="H37" s="414"/>
      <c r="I37" s="894"/>
    </row>
    <row r="38" spans="1:11" ht="15.75" thickBot="1" x14ac:dyDescent="0.3">
      <c r="A38" s="444"/>
      <c r="B38" s="447"/>
      <c r="C38" s="448"/>
      <c r="D38" s="448"/>
      <c r="E38" s="323"/>
      <c r="F38" s="324"/>
      <c r="G38" s="285"/>
      <c r="H38" s="325"/>
      <c r="I38" s="895"/>
    </row>
    <row r="39" spans="1:11" ht="29.25" customHeight="1" x14ac:dyDescent="0.25">
      <c r="A39" s="326">
        <v>5</v>
      </c>
      <c r="B39" s="904" t="s">
        <v>113</v>
      </c>
      <c r="C39" s="905"/>
      <c r="D39" s="906"/>
      <c r="E39" s="327"/>
      <c r="F39" s="328"/>
      <c r="G39" s="329"/>
      <c r="H39" s="330"/>
      <c r="I39" s="907">
        <f>SUM(G40:G43)</f>
        <v>13860000</v>
      </c>
    </row>
    <row r="40" spans="1:11" x14ac:dyDescent="0.25">
      <c r="A40" s="331"/>
      <c r="B40" s="332" t="s">
        <v>236</v>
      </c>
      <c r="C40" s="910" t="s">
        <v>261</v>
      </c>
      <c r="D40" s="911"/>
      <c r="E40" s="333">
        <v>1</v>
      </c>
      <c r="F40" s="334" t="s">
        <v>249</v>
      </c>
      <c r="G40" s="286">
        <f>'PPP DAN BUDAYA KERJA'!V23</f>
        <v>3810000</v>
      </c>
      <c r="H40" s="335"/>
      <c r="I40" s="908"/>
    </row>
    <row r="41" spans="1:11" ht="15.75" customHeight="1" x14ac:dyDescent="0.25">
      <c r="A41" s="331"/>
      <c r="B41" s="332" t="s">
        <v>237</v>
      </c>
      <c r="C41" s="910" t="s">
        <v>250</v>
      </c>
      <c r="D41" s="911"/>
      <c r="E41" s="333">
        <v>1</v>
      </c>
      <c r="F41" s="334" t="s">
        <v>249</v>
      </c>
      <c r="G41" s="286">
        <f>'PPP DAN BUDAYA KERJA'!V39</f>
        <v>3810000</v>
      </c>
      <c r="H41" s="335"/>
      <c r="I41" s="908"/>
      <c r="J41" s="181">
        <f>SUM(G39:G41)</f>
        <v>7620000</v>
      </c>
      <c r="K41" s="181">
        <v>2</v>
      </c>
    </row>
    <row r="42" spans="1:11" x14ac:dyDescent="0.25">
      <c r="A42" s="331"/>
      <c r="B42" s="332" t="s">
        <v>238</v>
      </c>
      <c r="C42" s="910" t="s">
        <v>126</v>
      </c>
      <c r="D42" s="911"/>
      <c r="E42" s="333">
        <v>1</v>
      </c>
      <c r="F42" s="334" t="s">
        <v>249</v>
      </c>
      <c r="G42" s="286">
        <f>'PPP DAN BUDAYA KERJA'!V54</f>
        <v>2720000</v>
      </c>
      <c r="H42" s="335"/>
      <c r="I42" s="908"/>
    </row>
    <row r="43" spans="1:11" ht="27" customHeight="1" thickBot="1" x14ac:dyDescent="0.3">
      <c r="A43" s="336"/>
      <c r="B43" s="337" t="s">
        <v>239</v>
      </c>
      <c r="C43" s="912" t="s">
        <v>262</v>
      </c>
      <c r="D43" s="912"/>
      <c r="E43" s="338">
        <v>1</v>
      </c>
      <c r="F43" s="339" t="s">
        <v>249</v>
      </c>
      <c r="G43" s="287">
        <f>'PPP DAN BUDAYA KERJA'!V66</f>
        <v>3520000</v>
      </c>
      <c r="H43" s="340"/>
      <c r="I43" s="909"/>
    </row>
    <row r="44" spans="1:11" x14ac:dyDescent="0.25">
      <c r="A44" s="341">
        <v>6</v>
      </c>
      <c r="B44" s="897" t="s">
        <v>251</v>
      </c>
      <c r="C44" s="898"/>
      <c r="D44" s="898"/>
      <c r="E44" s="342"/>
      <c r="F44" s="343"/>
      <c r="G44" s="344"/>
      <c r="H44" s="345"/>
      <c r="I44" s="491">
        <f>SUM(G44:G45)</f>
        <v>3560000</v>
      </c>
    </row>
    <row r="45" spans="1:11" ht="15.75" customHeight="1" thickBot="1" x14ac:dyDescent="0.3">
      <c r="A45" s="346"/>
      <c r="B45" s="347">
        <v>6.1</v>
      </c>
      <c r="C45" s="899" t="s">
        <v>132</v>
      </c>
      <c r="D45" s="900"/>
      <c r="E45" s="348">
        <v>1</v>
      </c>
      <c r="F45" s="349" t="s">
        <v>249</v>
      </c>
      <c r="G45" s="350">
        <f>'PPP DAN BUDAYA KERJA'!V81</f>
        <v>3560000</v>
      </c>
      <c r="H45" s="351"/>
      <c r="I45" s="492"/>
      <c r="J45" s="181">
        <f>SUM(G45)</f>
        <v>3560000</v>
      </c>
      <c r="K45" s="181">
        <v>1</v>
      </c>
    </row>
    <row r="46" spans="1:11" x14ac:dyDescent="0.25">
      <c r="A46" s="352">
        <v>7</v>
      </c>
      <c r="B46" s="901" t="s">
        <v>241</v>
      </c>
      <c r="C46" s="902"/>
      <c r="D46" s="902"/>
      <c r="E46" s="353"/>
      <c r="F46" s="354"/>
      <c r="G46" s="355"/>
      <c r="H46" s="356"/>
      <c r="I46" s="491">
        <f>SUM(G46:G47)</f>
        <v>3560000</v>
      </c>
    </row>
    <row r="47" spans="1:11" ht="15.75" thickBot="1" x14ac:dyDescent="0.3">
      <c r="A47" s="357"/>
      <c r="B47" s="358">
        <v>7.1</v>
      </c>
      <c r="C47" s="903" t="s">
        <v>252</v>
      </c>
      <c r="D47" s="903"/>
      <c r="E47" s="359">
        <v>1</v>
      </c>
      <c r="F47" s="360" t="s">
        <v>249</v>
      </c>
      <c r="G47" s="361">
        <f>'PPP DAN BUDAYA KERJA'!V94</f>
        <v>3560000</v>
      </c>
      <c r="H47" s="362"/>
      <c r="I47" s="492"/>
    </row>
    <row r="48" spans="1:11" x14ac:dyDescent="0.25">
      <c r="A48" s="363">
        <v>8</v>
      </c>
      <c r="B48" s="915" t="s">
        <v>253</v>
      </c>
      <c r="C48" s="916"/>
      <c r="D48" s="917"/>
      <c r="E48" s="364"/>
      <c r="F48" s="365"/>
      <c r="G48" s="366"/>
      <c r="H48" s="367"/>
      <c r="I48" s="491">
        <f>SUM(G48:G49)</f>
        <v>3800000</v>
      </c>
    </row>
    <row r="49" spans="1:12" ht="28.5" customHeight="1" thickBot="1" x14ac:dyDescent="0.3">
      <c r="A49" s="368"/>
      <c r="B49" s="369">
        <v>6.1</v>
      </c>
      <c r="C49" s="896" t="s">
        <v>141</v>
      </c>
      <c r="D49" s="896"/>
      <c r="E49" s="370">
        <v>1</v>
      </c>
      <c r="F49" s="371" t="s">
        <v>249</v>
      </c>
      <c r="G49" s="372">
        <f>'PPP DAN BUDAYA KERJA'!V105</f>
        <v>3800000</v>
      </c>
      <c r="H49" s="373"/>
      <c r="I49" s="492"/>
      <c r="J49" s="181">
        <v>5000000</v>
      </c>
      <c r="K49" s="181">
        <v>1</v>
      </c>
      <c r="L49" s="181" t="s">
        <v>306</v>
      </c>
    </row>
    <row r="50" spans="1:12" x14ac:dyDescent="0.25">
      <c r="A50" s="450"/>
      <c r="B50" s="454"/>
      <c r="C50" s="450"/>
      <c r="D50" s="450"/>
      <c r="E50" s="455"/>
      <c r="F50" s="456"/>
      <c r="G50" s="457"/>
      <c r="H50" s="458"/>
      <c r="I50" s="493">
        <f>SUM(G50:G51)</f>
        <v>59160000</v>
      </c>
      <c r="J50" s="181">
        <v>1800000</v>
      </c>
      <c r="K50" s="181">
        <v>1</v>
      </c>
      <c r="L50" s="181" t="s">
        <v>307</v>
      </c>
    </row>
    <row r="51" spans="1:12" ht="15.75" thickBot="1" x14ac:dyDescent="0.3">
      <c r="A51" s="449">
        <v>9</v>
      </c>
      <c r="B51" s="453" t="s">
        <v>174</v>
      </c>
      <c r="C51" s="450"/>
      <c r="D51" s="450"/>
      <c r="E51" s="451">
        <v>35</v>
      </c>
      <c r="F51" s="452" t="s">
        <v>249</v>
      </c>
      <c r="G51" s="457">
        <f>'PPP DAN BUDAYA KERJA'!V118</f>
        <v>59160000</v>
      </c>
      <c r="H51" s="458"/>
      <c r="I51" s="494"/>
      <c r="J51" s="181">
        <f>1400000*13</f>
        <v>18200000</v>
      </c>
      <c r="K51" s="181">
        <v>13</v>
      </c>
      <c r="L51" s="181" t="s">
        <v>308</v>
      </c>
    </row>
    <row r="52" spans="1:12" ht="25.9" customHeight="1" thickBot="1" x14ac:dyDescent="0.3">
      <c r="A52" s="374">
        <v>10</v>
      </c>
      <c r="B52" s="918" t="s">
        <v>146</v>
      </c>
      <c r="C52" s="919"/>
      <c r="D52" s="919"/>
      <c r="E52" s="375">
        <v>1</v>
      </c>
      <c r="F52" s="376" t="s">
        <v>249</v>
      </c>
      <c r="G52" s="288">
        <f>'PPP DAN BUDAYA KERJA'!V132</f>
        <v>6060000</v>
      </c>
      <c r="H52" s="377"/>
      <c r="I52" s="459">
        <f>G52</f>
        <v>6060000</v>
      </c>
    </row>
    <row r="53" spans="1:12" s="181" customFormat="1" ht="15.75" thickBot="1" x14ac:dyDescent="0.3">
      <c r="A53" s="379">
        <v>11</v>
      </c>
      <c r="B53" s="920" t="s">
        <v>263</v>
      </c>
      <c r="C53" s="921"/>
      <c r="D53" s="921"/>
      <c r="E53" s="380">
        <v>1</v>
      </c>
      <c r="F53" s="381" t="s">
        <v>249</v>
      </c>
      <c r="G53" s="382">
        <v>10000000</v>
      </c>
      <c r="H53" s="383"/>
      <c r="I53" s="384">
        <v>10000000</v>
      </c>
      <c r="J53" s="181">
        <v>2500000</v>
      </c>
      <c r="K53" s="181">
        <v>1</v>
      </c>
    </row>
    <row r="54" spans="1:12" s="181" customFormat="1" ht="15.75" thickBot="1" x14ac:dyDescent="0.3">
      <c r="A54" s="385"/>
      <c r="B54" s="386"/>
      <c r="C54" s="386"/>
      <c r="D54" s="386"/>
      <c r="E54" s="387"/>
      <c r="F54" s="388"/>
      <c r="G54" s="389"/>
      <c r="H54" s="390"/>
      <c r="I54" s="391"/>
    </row>
    <row r="55" spans="1:12" s="181" customFormat="1" x14ac:dyDescent="0.25">
      <c r="A55" s="922" t="s">
        <v>79</v>
      </c>
      <c r="B55" s="923"/>
      <c r="C55" s="923"/>
      <c r="D55" s="923"/>
      <c r="E55" s="923"/>
      <c r="F55" s="924"/>
      <c r="G55" s="928">
        <f>SUM(G7:G53)</f>
        <v>200000000</v>
      </c>
      <c r="H55" s="930"/>
      <c r="I55" s="913">
        <f>SUM(I7:I53)</f>
        <v>200000000</v>
      </c>
    </row>
    <row r="56" spans="1:12" ht="15.75" thickBot="1" x14ac:dyDescent="0.3">
      <c r="A56" s="925"/>
      <c r="B56" s="926"/>
      <c r="C56" s="926"/>
      <c r="D56" s="926"/>
      <c r="E56" s="926"/>
      <c r="F56" s="927"/>
      <c r="G56" s="929"/>
      <c r="H56" s="931"/>
      <c r="I56" s="914"/>
      <c r="J56" s="181">
        <f>SUM(J25:J55)</f>
        <v>92930000</v>
      </c>
    </row>
    <row r="57" spans="1:12" x14ac:dyDescent="0.25">
      <c r="E57" s="182">
        <f>SUM(E8:E53)</f>
        <v>63</v>
      </c>
      <c r="G57" s="392"/>
      <c r="I57" s="393"/>
      <c r="K57" s="181">
        <f>SUM(K19:K56)</f>
        <v>30</v>
      </c>
    </row>
    <row r="58" spans="1:12" x14ac:dyDescent="0.25">
      <c r="I58" s="181"/>
    </row>
    <row r="59" spans="1:12" x14ac:dyDescent="0.25">
      <c r="G59" s="392"/>
    </row>
    <row r="60" spans="1:12" s="181" customFormat="1" x14ac:dyDescent="0.25">
      <c r="A60" s="182"/>
      <c r="B60" s="182"/>
      <c r="C60" s="182"/>
      <c r="D60" s="197"/>
      <c r="E60" s="197"/>
      <c r="F60" s="196" t="s">
        <v>151</v>
      </c>
      <c r="G60" s="197"/>
      <c r="H60" s="197"/>
      <c r="I60" s="182"/>
    </row>
    <row r="61" spans="1:12" s="181" customFormat="1" x14ac:dyDescent="0.25">
      <c r="A61" s="182"/>
      <c r="B61" s="182"/>
      <c r="C61" s="182"/>
      <c r="D61" s="196" t="s">
        <v>153</v>
      </c>
      <c r="E61" s="179"/>
      <c r="F61" s="199" t="s">
        <v>152</v>
      </c>
      <c r="G61" s="197"/>
      <c r="H61" s="197"/>
      <c r="I61" s="182"/>
    </row>
    <row r="62" spans="1:12" x14ac:dyDescent="0.25">
      <c r="D62" s="179"/>
      <c r="E62" s="179"/>
      <c r="F62" s="199"/>
      <c r="G62" s="197"/>
      <c r="H62" s="197"/>
    </row>
    <row r="63" spans="1:12" x14ac:dyDescent="0.25">
      <c r="D63" s="179"/>
      <c r="E63" s="179"/>
      <c r="F63" s="199"/>
      <c r="G63" s="197"/>
      <c r="H63" s="197"/>
    </row>
    <row r="64" spans="1:12" x14ac:dyDescent="0.25">
      <c r="D64" s="179"/>
      <c r="E64" s="179"/>
      <c r="F64" s="199"/>
      <c r="G64" s="197"/>
      <c r="H64" s="197"/>
    </row>
    <row r="65" spans="1:9" s="181" customFormat="1" x14ac:dyDescent="0.25">
      <c r="A65" s="182"/>
      <c r="B65" s="182"/>
      <c r="C65" s="182"/>
      <c r="D65" s="179"/>
      <c r="E65" s="179"/>
      <c r="F65" s="199"/>
      <c r="G65" s="197"/>
      <c r="H65" s="197"/>
      <c r="I65" s="182"/>
    </row>
    <row r="66" spans="1:9" x14ac:dyDescent="0.25">
      <c r="D66" s="179"/>
      <c r="E66" s="179"/>
      <c r="F66" s="199"/>
      <c r="G66" s="197"/>
      <c r="H66" s="197"/>
    </row>
    <row r="67" spans="1:9" x14ac:dyDescent="0.25">
      <c r="D67" s="200" t="s">
        <v>155</v>
      </c>
      <c r="E67" s="179"/>
      <c r="F67" s="200" t="s">
        <v>154</v>
      </c>
      <c r="G67" s="197"/>
      <c r="H67" s="197"/>
    </row>
    <row r="68" spans="1:9" x14ac:dyDescent="0.25">
      <c r="D68" s="197"/>
      <c r="E68" s="197"/>
      <c r="F68" s="201" t="s">
        <v>156</v>
      </c>
      <c r="G68" s="197"/>
      <c r="H68" s="197"/>
    </row>
  </sheetData>
  <mergeCells count="45">
    <mergeCell ref="I55:I56"/>
    <mergeCell ref="B48:D48"/>
    <mergeCell ref="B52:D52"/>
    <mergeCell ref="B53:D53"/>
    <mergeCell ref="A55:F56"/>
    <mergeCell ref="G55:G56"/>
    <mergeCell ref="H55:H56"/>
    <mergeCell ref="B36:D36"/>
    <mergeCell ref="C23:D23"/>
    <mergeCell ref="C37:D37"/>
    <mergeCell ref="I34:I38"/>
    <mergeCell ref="C49:D49"/>
    <mergeCell ref="I16:I33"/>
    <mergeCell ref="B44:D44"/>
    <mergeCell ref="C45:D45"/>
    <mergeCell ref="B46:D46"/>
    <mergeCell ref="C47:D47"/>
    <mergeCell ref="B39:D39"/>
    <mergeCell ref="I39:I43"/>
    <mergeCell ref="C40:D40"/>
    <mergeCell ref="C41:D41"/>
    <mergeCell ref="C42:D42"/>
    <mergeCell ref="C43:D43"/>
    <mergeCell ref="B13:D13"/>
    <mergeCell ref="B12:D12"/>
    <mergeCell ref="B10:D10"/>
    <mergeCell ref="B16:D16"/>
    <mergeCell ref="B8:D8"/>
    <mergeCell ref="B9:D9"/>
    <mergeCell ref="B11:D11"/>
    <mergeCell ref="C14:D14"/>
    <mergeCell ref="C25:D25"/>
    <mergeCell ref="C28:D28"/>
    <mergeCell ref="C34:D34"/>
    <mergeCell ref="C33:D33"/>
    <mergeCell ref="B35:D35"/>
    <mergeCell ref="B6:D6"/>
    <mergeCell ref="B7:D7"/>
    <mergeCell ref="I7:I11"/>
    <mergeCell ref="A1:I1"/>
    <mergeCell ref="A2:I2"/>
    <mergeCell ref="A4:A5"/>
    <mergeCell ref="B4:D5"/>
    <mergeCell ref="E4:H4"/>
    <mergeCell ref="I4:I5"/>
  </mergeCells>
  <phoneticPr fontId="41" type="noConversion"/>
  <printOptions horizontalCentered="1"/>
  <pageMargins left="0.11811023622047245" right="0.11811023622047245" top="0.55118110236220474" bottom="0.15748031496062992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"/>
  <sheetViews>
    <sheetView zoomScale="80" zoomScaleNormal="80" workbookViewId="0">
      <pane xSplit="4" topLeftCell="K1" activePane="topRight" state="frozen"/>
      <selection activeCell="A53" sqref="A53"/>
      <selection pane="topRight" activeCell="P12" sqref="P12"/>
    </sheetView>
  </sheetViews>
  <sheetFormatPr defaultColWidth="9.42578125" defaultRowHeight="15" x14ac:dyDescent="0.25"/>
  <cols>
    <col min="1" max="1" width="5.42578125" style="1" customWidth="1"/>
    <col min="2" max="2" width="4.5703125" style="1" customWidth="1"/>
    <col min="3" max="3" width="3.5703125" style="1" customWidth="1"/>
    <col min="4" max="5" width="44.140625" style="1" customWidth="1"/>
    <col min="6" max="6" width="6" style="3" customWidth="1"/>
    <col min="7" max="8" width="5.42578125" style="3" customWidth="1"/>
    <col min="9" max="9" width="10.42578125" style="4" bestFit="1" customWidth="1"/>
    <col min="10" max="10" width="16.140625" style="4" bestFit="1" customWidth="1"/>
    <col min="11" max="11" width="10.42578125" style="4" customWidth="1"/>
    <col min="12" max="12" width="11.42578125" style="4" customWidth="1"/>
    <col min="13" max="13" width="12.140625" style="4" customWidth="1"/>
    <col min="14" max="14" width="15.28515625" style="4" customWidth="1"/>
    <col min="15" max="15" width="8.5703125" style="4" customWidth="1"/>
    <col min="16" max="17" width="13.5703125" style="5" customWidth="1"/>
    <col min="18" max="18" width="13.42578125" style="5" customWidth="1"/>
    <col min="19" max="19" width="14.5703125" style="5" customWidth="1"/>
    <col min="20" max="20" width="14.7109375" style="5" bestFit="1" customWidth="1"/>
    <col min="21" max="21" width="12.42578125" style="5" bestFit="1" customWidth="1"/>
    <col min="22" max="22" width="17.7109375" style="5" customWidth="1"/>
    <col min="23" max="23" width="15.5703125" style="1" bestFit="1" customWidth="1"/>
    <col min="24" max="24" width="1.42578125" style="6" customWidth="1"/>
    <col min="25" max="16384" width="9.42578125" style="1"/>
  </cols>
  <sheetData>
    <row r="1" spans="1:24" x14ac:dyDescent="0.25">
      <c r="D1" s="2" t="s">
        <v>80</v>
      </c>
    </row>
    <row r="2" spans="1:24" x14ac:dyDescent="0.25">
      <c r="D2" s="2" t="s">
        <v>235</v>
      </c>
    </row>
    <row r="3" spans="1:24" ht="15.75" thickBot="1" x14ac:dyDescent="0.3">
      <c r="A3" s="7"/>
      <c r="B3" s="7"/>
      <c r="C3" s="7"/>
      <c r="D3" s="7"/>
      <c r="E3" s="7"/>
      <c r="F3" s="8"/>
      <c r="G3" s="8"/>
      <c r="H3" s="8"/>
      <c r="I3" s="9"/>
      <c r="J3" s="9"/>
      <c r="K3" s="9"/>
      <c r="L3" s="9"/>
      <c r="M3" s="9"/>
      <c r="N3" s="9"/>
      <c r="O3" s="9"/>
      <c r="P3" s="10"/>
      <c r="Q3" s="10"/>
      <c r="R3" s="10"/>
      <c r="S3" s="10"/>
      <c r="T3" s="10"/>
      <c r="U3" s="10"/>
      <c r="V3" s="10"/>
      <c r="W3" s="11" t="s">
        <v>0</v>
      </c>
    </row>
    <row r="4" spans="1:24" ht="15.75" customHeight="1" x14ac:dyDescent="0.25">
      <c r="A4" s="997" t="s">
        <v>1</v>
      </c>
      <c r="B4" s="1017" t="s">
        <v>2</v>
      </c>
      <c r="C4" s="1017"/>
      <c r="D4" s="1018"/>
      <c r="E4" s="995" t="s">
        <v>3</v>
      </c>
      <c r="F4" s="996"/>
      <c r="G4" s="996"/>
      <c r="H4" s="996"/>
      <c r="I4" s="996"/>
      <c r="J4" s="996"/>
      <c r="K4" s="996"/>
      <c r="L4" s="996"/>
      <c r="M4" s="996"/>
      <c r="N4" s="996"/>
      <c r="O4" s="996"/>
      <c r="P4" s="996"/>
      <c r="Q4" s="996"/>
      <c r="R4" s="996"/>
      <c r="S4" s="996"/>
      <c r="T4" s="996"/>
      <c r="U4" s="996"/>
      <c r="V4" s="996"/>
      <c r="W4" s="997" t="s">
        <v>4</v>
      </c>
      <c r="X4" s="12"/>
    </row>
    <row r="5" spans="1:24" ht="15.75" thickBot="1" x14ac:dyDescent="0.3">
      <c r="A5" s="998"/>
      <c r="B5" s="1019"/>
      <c r="C5" s="1019"/>
      <c r="D5" s="1020"/>
      <c r="E5" s="999" t="s">
        <v>5</v>
      </c>
      <c r="F5" s="1000"/>
      <c r="G5" s="1000"/>
      <c r="H5" s="1000"/>
      <c r="I5" s="1000"/>
      <c r="J5" s="1000"/>
      <c r="K5" s="1000"/>
      <c r="L5" s="1000"/>
      <c r="M5" s="1000"/>
      <c r="N5" s="1000"/>
      <c r="O5" s="1000"/>
      <c r="P5" s="1000"/>
      <c r="Q5" s="1000"/>
      <c r="R5" s="1000"/>
      <c r="S5" s="1000"/>
      <c r="T5" s="1000"/>
      <c r="U5" s="1000"/>
      <c r="V5" s="1001"/>
      <c r="W5" s="998"/>
    </row>
    <row r="6" spans="1:24" s="3" customFormat="1" ht="16.5" thickBot="1" x14ac:dyDescent="0.3">
      <c r="A6" s="13">
        <v>1</v>
      </c>
      <c r="B6" s="14"/>
      <c r="C6" s="14"/>
      <c r="D6" s="15">
        <v>2</v>
      </c>
      <c r="E6" s="13">
        <v>3</v>
      </c>
      <c r="F6" s="16">
        <v>4</v>
      </c>
      <c r="G6" s="17">
        <v>5</v>
      </c>
      <c r="H6" s="17">
        <v>6</v>
      </c>
      <c r="I6" s="18">
        <v>7</v>
      </c>
      <c r="J6" s="18">
        <v>8</v>
      </c>
      <c r="K6" s="18">
        <v>9</v>
      </c>
      <c r="L6" s="18">
        <v>10</v>
      </c>
      <c r="M6" s="18">
        <v>11</v>
      </c>
      <c r="N6" s="18">
        <v>12</v>
      </c>
      <c r="O6" s="18">
        <v>13</v>
      </c>
      <c r="P6" s="18">
        <v>14</v>
      </c>
      <c r="Q6" s="18">
        <v>15</v>
      </c>
      <c r="R6" s="18">
        <v>16</v>
      </c>
      <c r="S6" s="18">
        <v>17</v>
      </c>
      <c r="T6" s="18">
        <v>18</v>
      </c>
      <c r="U6" s="18">
        <v>19</v>
      </c>
      <c r="V6" s="19">
        <v>20</v>
      </c>
      <c r="W6" s="15">
        <v>21</v>
      </c>
      <c r="X6" s="20"/>
    </row>
    <row r="7" spans="1:24" s="512" customFormat="1" ht="16.5" thickBot="1" x14ac:dyDescent="0.3">
      <c r="A7" s="1002">
        <v>1</v>
      </c>
      <c r="B7" s="1005" t="s">
        <v>264</v>
      </c>
      <c r="C7" s="1006"/>
      <c r="D7" s="1007"/>
      <c r="E7" s="506"/>
      <c r="F7" s="507"/>
      <c r="G7" s="507"/>
      <c r="H7" s="507"/>
      <c r="I7" s="508"/>
      <c r="J7" s="508"/>
      <c r="K7" s="508"/>
      <c r="L7" s="508"/>
      <c r="M7" s="508"/>
      <c r="N7" s="508"/>
      <c r="O7" s="508"/>
      <c r="P7" s="508"/>
      <c r="Q7" s="508"/>
      <c r="R7" s="508"/>
      <c r="S7" s="508"/>
      <c r="T7" s="508"/>
      <c r="U7" s="508"/>
      <c r="V7" s="509"/>
      <c r="W7" s="510"/>
      <c r="X7" s="511"/>
    </row>
    <row r="8" spans="1:24" s="512" customFormat="1" ht="16.5" customHeight="1" thickBot="1" x14ac:dyDescent="0.3">
      <c r="A8" s="1003"/>
      <c r="B8" s="1005" t="s">
        <v>171</v>
      </c>
      <c r="C8" s="1006"/>
      <c r="D8" s="1007"/>
      <c r="E8" s="506"/>
      <c r="F8" s="507"/>
      <c r="G8" s="507"/>
      <c r="H8" s="507"/>
      <c r="I8" s="508"/>
      <c r="J8" s="508"/>
      <c r="K8" s="508"/>
      <c r="L8" s="508"/>
      <c r="M8" s="508"/>
      <c r="N8" s="508"/>
      <c r="O8" s="508"/>
      <c r="P8" s="508"/>
      <c r="Q8" s="508"/>
      <c r="R8" s="508"/>
      <c r="S8" s="508"/>
      <c r="T8" s="508"/>
      <c r="U8" s="508"/>
      <c r="V8" s="509"/>
      <c r="W8" s="510"/>
      <c r="X8" s="511"/>
    </row>
    <row r="9" spans="1:24" s="521" customFormat="1" ht="25.5" x14ac:dyDescent="0.25">
      <c r="A9" s="1003"/>
      <c r="B9" s="1008" t="s">
        <v>170</v>
      </c>
      <c r="C9" s="1009"/>
      <c r="D9" s="1010"/>
      <c r="E9" s="513" t="s">
        <v>168</v>
      </c>
      <c r="F9" s="514" t="s">
        <v>6</v>
      </c>
      <c r="G9" s="514" t="s">
        <v>7</v>
      </c>
      <c r="H9" s="514" t="s">
        <v>8</v>
      </c>
      <c r="I9" s="515" t="s">
        <v>9</v>
      </c>
      <c r="J9" s="516" t="s">
        <v>10</v>
      </c>
      <c r="K9" s="515" t="s">
        <v>11</v>
      </c>
      <c r="L9" s="515" t="s">
        <v>12</v>
      </c>
      <c r="M9" s="515" t="s">
        <v>13</v>
      </c>
      <c r="N9" s="515" t="s">
        <v>14</v>
      </c>
      <c r="O9" s="516" t="s">
        <v>15</v>
      </c>
      <c r="P9" s="516" t="s">
        <v>16</v>
      </c>
      <c r="Q9" s="516" t="s">
        <v>17</v>
      </c>
      <c r="R9" s="516" t="s">
        <v>18</v>
      </c>
      <c r="S9" s="516" t="s">
        <v>19</v>
      </c>
      <c r="T9" s="515" t="s">
        <v>20</v>
      </c>
      <c r="U9" s="517" t="s">
        <v>21</v>
      </c>
      <c r="V9" s="518" t="s">
        <v>4</v>
      </c>
      <c r="W9" s="519">
        <f>+V17+V29+V36+V43</f>
        <v>31750000</v>
      </c>
      <c r="X9" s="520"/>
    </row>
    <row r="10" spans="1:24" s="521" customFormat="1" x14ac:dyDescent="0.25">
      <c r="A10" s="1003"/>
      <c r="B10" s="1011"/>
      <c r="C10" s="1012"/>
      <c r="D10" s="1013"/>
      <c r="E10" s="522" t="s">
        <v>73</v>
      </c>
      <c r="F10" s="523">
        <v>1</v>
      </c>
      <c r="G10" s="523">
        <v>1</v>
      </c>
      <c r="H10" s="523">
        <v>1</v>
      </c>
      <c r="I10" s="524"/>
      <c r="J10" s="524">
        <f>+F10*G10*H10*I10</f>
        <v>0</v>
      </c>
      <c r="K10" s="524"/>
      <c r="L10" s="524"/>
      <c r="M10" s="524"/>
      <c r="N10" s="524"/>
      <c r="O10" s="524">
        <v>1</v>
      </c>
      <c r="P10" s="525">
        <v>900000</v>
      </c>
      <c r="Q10" s="525">
        <f>+F10*G10*H10*P10*O10</f>
        <v>900000</v>
      </c>
      <c r="R10" s="525"/>
      <c r="S10" s="525"/>
      <c r="T10" s="525"/>
      <c r="U10" s="525"/>
      <c r="V10" s="526">
        <f>+J10+K10+L10+M10+N10+Q10+R10+S10+T10</f>
        <v>900000</v>
      </c>
      <c r="W10" s="527"/>
      <c r="X10" s="520"/>
    </row>
    <row r="11" spans="1:24" s="521" customFormat="1" x14ac:dyDescent="0.25">
      <c r="A11" s="1003"/>
      <c r="B11" s="1011"/>
      <c r="C11" s="1012"/>
      <c r="D11" s="1013"/>
      <c r="E11" s="522" t="s">
        <v>169</v>
      </c>
      <c r="F11" s="523">
        <v>1</v>
      </c>
      <c r="G11" s="523">
        <v>1</v>
      </c>
      <c r="H11" s="523">
        <v>1</v>
      </c>
      <c r="I11" s="524"/>
      <c r="J11" s="524">
        <f t="shared" ref="J11:J15" si="0">+F11*G11*H11*I11</f>
        <v>0</v>
      </c>
      <c r="K11" s="524"/>
      <c r="L11" s="524"/>
      <c r="M11" s="524"/>
      <c r="N11" s="524"/>
      <c r="O11" s="524">
        <v>1</v>
      </c>
      <c r="P11" s="525">
        <v>500000</v>
      </c>
      <c r="Q11" s="525">
        <f>+P11*O11</f>
        <v>500000</v>
      </c>
      <c r="R11" s="525"/>
      <c r="S11" s="525"/>
      <c r="T11" s="525"/>
      <c r="U11" s="525"/>
      <c r="V11" s="526">
        <f>+J11+K11+L11+M11+N11+Q11+R11+S11+T11</f>
        <v>500000</v>
      </c>
      <c r="W11" s="527"/>
      <c r="X11" s="520"/>
    </row>
    <row r="12" spans="1:24" s="521" customFormat="1" x14ac:dyDescent="0.25">
      <c r="A12" s="1003"/>
      <c r="B12" s="1011"/>
      <c r="C12" s="1012"/>
      <c r="D12" s="1013"/>
      <c r="E12" s="522" t="s">
        <v>172</v>
      </c>
      <c r="F12" s="523">
        <v>1</v>
      </c>
      <c r="G12" s="523">
        <v>1</v>
      </c>
      <c r="H12" s="523">
        <v>10</v>
      </c>
      <c r="I12" s="524">
        <v>40000</v>
      </c>
      <c r="J12" s="524">
        <f t="shared" si="0"/>
        <v>400000</v>
      </c>
      <c r="K12" s="524"/>
      <c r="L12" s="524">
        <f>F12*G12*H12*20000</f>
        <v>200000</v>
      </c>
      <c r="M12" s="524"/>
      <c r="N12" s="524"/>
      <c r="O12" s="524">
        <v>1</v>
      </c>
      <c r="P12" s="525">
        <v>150000</v>
      </c>
      <c r="Q12" s="525">
        <f>+F12*G12*H12*P12*O12</f>
        <v>1500000</v>
      </c>
      <c r="R12" s="525"/>
      <c r="S12" s="525"/>
      <c r="T12" s="525"/>
      <c r="U12" s="525"/>
      <c r="V12" s="526">
        <f t="shared" ref="V12:V15" si="1">+J12+K12+L12+M12+N12+Q12+R12+S12+T12</f>
        <v>2100000</v>
      </c>
      <c r="W12" s="527"/>
      <c r="X12" s="520"/>
    </row>
    <row r="13" spans="1:24" s="521" customFormat="1" x14ac:dyDescent="0.25">
      <c r="A13" s="1003"/>
      <c r="B13" s="1011"/>
      <c r="C13" s="1012"/>
      <c r="D13" s="1013"/>
      <c r="E13" s="522" t="s">
        <v>27</v>
      </c>
      <c r="F13" s="523">
        <v>1</v>
      </c>
      <c r="G13" s="523">
        <v>1</v>
      </c>
      <c r="H13" s="523">
        <v>1</v>
      </c>
      <c r="I13" s="524">
        <v>40000</v>
      </c>
      <c r="J13" s="524">
        <f t="shared" si="0"/>
        <v>40000</v>
      </c>
      <c r="K13" s="524"/>
      <c r="L13" s="524">
        <f t="shared" ref="L13:L14" si="2">F13*G13*H13*20000</f>
        <v>20000</v>
      </c>
      <c r="M13" s="524"/>
      <c r="N13" s="524"/>
      <c r="O13" s="524"/>
      <c r="P13" s="525"/>
      <c r="Q13" s="525"/>
      <c r="R13" s="525"/>
      <c r="S13" s="525"/>
      <c r="T13" s="525"/>
      <c r="U13" s="525"/>
      <c r="V13" s="526">
        <f t="shared" si="1"/>
        <v>60000</v>
      </c>
      <c r="W13" s="527"/>
      <c r="X13" s="520"/>
    </row>
    <row r="14" spans="1:24" s="521" customFormat="1" x14ac:dyDescent="0.25">
      <c r="A14" s="1003"/>
      <c r="B14" s="1011"/>
      <c r="C14" s="1012"/>
      <c r="D14" s="1013"/>
      <c r="E14" s="522" t="s">
        <v>94</v>
      </c>
      <c r="F14" s="523">
        <v>16</v>
      </c>
      <c r="G14" s="523">
        <v>1</v>
      </c>
      <c r="H14" s="523">
        <v>10</v>
      </c>
      <c r="I14" s="524">
        <v>40000</v>
      </c>
      <c r="J14" s="524">
        <f t="shared" si="0"/>
        <v>6400000</v>
      </c>
      <c r="K14" s="524"/>
      <c r="L14" s="524">
        <f t="shared" si="2"/>
        <v>3200000</v>
      </c>
      <c r="M14" s="524"/>
      <c r="N14" s="524"/>
      <c r="O14" s="524"/>
      <c r="P14" s="525"/>
      <c r="Q14" s="525"/>
      <c r="R14" s="525"/>
      <c r="S14" s="525"/>
      <c r="T14" s="525"/>
      <c r="U14" s="525"/>
      <c r="V14" s="526">
        <f>+J14+K14+L14+M14+N14+Q14+R14+S14+T14</f>
        <v>9600000</v>
      </c>
      <c r="W14" s="527"/>
      <c r="X14" s="520"/>
    </row>
    <row r="15" spans="1:24" s="521" customFormat="1" x14ac:dyDescent="0.25">
      <c r="A15" s="1003"/>
      <c r="B15" s="1011"/>
      <c r="C15" s="1012"/>
      <c r="D15" s="1013"/>
      <c r="E15" s="522" t="s">
        <v>29</v>
      </c>
      <c r="F15" s="523">
        <v>4</v>
      </c>
      <c r="G15" s="523">
        <v>1</v>
      </c>
      <c r="H15" s="523">
        <v>10</v>
      </c>
      <c r="I15" s="524">
        <v>40000</v>
      </c>
      <c r="J15" s="524">
        <f t="shared" si="0"/>
        <v>1600000</v>
      </c>
      <c r="K15" s="524"/>
      <c r="L15" s="524">
        <f>F15*G15*H15*20000</f>
        <v>800000</v>
      </c>
      <c r="M15" s="524"/>
      <c r="N15" s="524"/>
      <c r="O15" s="524"/>
      <c r="P15" s="525"/>
      <c r="Q15" s="525"/>
      <c r="R15" s="525"/>
      <c r="S15" s="525"/>
      <c r="T15" s="525"/>
      <c r="U15" s="525"/>
      <c r="V15" s="526">
        <f t="shared" si="1"/>
        <v>2400000</v>
      </c>
      <c r="W15" s="527"/>
      <c r="X15" s="520"/>
    </row>
    <row r="16" spans="1:24" s="521" customFormat="1" ht="15.75" thickBot="1" x14ac:dyDescent="0.3">
      <c r="A16" s="1003"/>
      <c r="B16" s="1011"/>
      <c r="C16" s="1012"/>
      <c r="D16" s="1013"/>
      <c r="E16" s="528" t="s">
        <v>30</v>
      </c>
      <c r="F16" s="529"/>
      <c r="G16" s="530">
        <v>1</v>
      </c>
      <c r="H16" s="531">
        <v>10</v>
      </c>
      <c r="I16" s="532"/>
      <c r="J16" s="532"/>
      <c r="K16" s="532"/>
      <c r="L16" s="532"/>
      <c r="M16" s="532"/>
      <c r="N16" s="532"/>
      <c r="O16" s="532"/>
      <c r="P16" s="533"/>
      <c r="Q16" s="533"/>
      <c r="R16" s="533"/>
      <c r="S16" s="533"/>
      <c r="T16" s="533"/>
      <c r="U16" s="533">
        <v>370000</v>
      </c>
      <c r="V16" s="526">
        <f>+U16</f>
        <v>370000</v>
      </c>
      <c r="W16" s="527"/>
      <c r="X16" s="520"/>
    </row>
    <row r="17" spans="1:24" s="521" customFormat="1" ht="15.75" thickBot="1" x14ac:dyDescent="0.3">
      <c r="A17" s="1004"/>
      <c r="B17" s="1014"/>
      <c r="C17" s="1015"/>
      <c r="D17" s="1016"/>
      <c r="E17" s="528"/>
      <c r="F17" s="534"/>
      <c r="G17" s="535"/>
      <c r="H17" s="535"/>
      <c r="I17" s="532"/>
      <c r="J17" s="532"/>
      <c r="K17" s="532"/>
      <c r="L17" s="532"/>
      <c r="M17" s="532"/>
      <c r="N17" s="532"/>
      <c r="O17" s="532"/>
      <c r="P17" s="533"/>
      <c r="Q17" s="533"/>
      <c r="R17" s="533"/>
      <c r="S17" s="533"/>
      <c r="T17" s="533"/>
      <c r="U17" s="533"/>
      <c r="V17" s="536">
        <f>SUM(V10:V16)</f>
        <v>15930000</v>
      </c>
      <c r="W17" s="527"/>
      <c r="X17" s="520"/>
    </row>
    <row r="18" spans="1:24" ht="16.5" thickBot="1" x14ac:dyDescent="0.3">
      <c r="A18" s="207"/>
      <c r="B18" s="966" t="s">
        <v>81</v>
      </c>
      <c r="C18" s="967"/>
      <c r="D18" s="968"/>
      <c r="E18" s="21"/>
      <c r="F18" s="22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4"/>
      <c r="W18" s="37"/>
    </row>
    <row r="19" spans="1:24" ht="25.5" x14ac:dyDescent="0.25">
      <c r="A19" s="987"/>
      <c r="B19" s="941" t="s">
        <v>95</v>
      </c>
      <c r="C19" s="942"/>
      <c r="D19" s="943"/>
      <c r="E19" s="46" t="s">
        <v>82</v>
      </c>
      <c r="F19" s="26" t="s">
        <v>6</v>
      </c>
      <c r="G19" s="26" t="s">
        <v>7</v>
      </c>
      <c r="H19" s="26" t="s">
        <v>8</v>
      </c>
      <c r="I19" s="27" t="s">
        <v>9</v>
      </c>
      <c r="J19" s="28" t="s">
        <v>10</v>
      </c>
      <c r="K19" s="27" t="s">
        <v>11</v>
      </c>
      <c r="L19" s="27" t="s">
        <v>12</v>
      </c>
      <c r="M19" s="27" t="s">
        <v>13</v>
      </c>
      <c r="N19" s="27" t="s">
        <v>14</v>
      </c>
      <c r="O19" s="28" t="s">
        <v>15</v>
      </c>
      <c r="P19" s="28" t="s">
        <v>16</v>
      </c>
      <c r="Q19" s="28" t="s">
        <v>17</v>
      </c>
      <c r="R19" s="28" t="s">
        <v>18</v>
      </c>
      <c r="S19" s="28" t="s">
        <v>19</v>
      </c>
      <c r="T19" s="27" t="s">
        <v>20</v>
      </c>
      <c r="U19" s="29" t="s">
        <v>21</v>
      </c>
      <c r="V19" s="30" t="s">
        <v>4</v>
      </c>
      <c r="W19" s="37"/>
    </row>
    <row r="20" spans="1:24" x14ac:dyDescent="0.25">
      <c r="A20" s="988"/>
      <c r="B20" s="944"/>
      <c r="C20" s="945"/>
      <c r="D20" s="946"/>
      <c r="E20" s="31" t="s">
        <v>22</v>
      </c>
      <c r="F20" s="32">
        <v>1</v>
      </c>
      <c r="G20" s="32">
        <v>1</v>
      </c>
      <c r="H20" s="33">
        <v>1</v>
      </c>
      <c r="I20" s="34">
        <v>40000</v>
      </c>
      <c r="J20" s="34">
        <f>+F20*G20*H20*I20</f>
        <v>40000</v>
      </c>
      <c r="K20" s="34"/>
      <c r="L20" s="34"/>
      <c r="M20" s="34"/>
      <c r="N20" s="34"/>
      <c r="O20" s="34">
        <v>2</v>
      </c>
      <c r="P20" s="35">
        <v>900000</v>
      </c>
      <c r="Q20" s="35">
        <f>+F20*G20*H20*P20*O20</f>
        <v>1800000</v>
      </c>
      <c r="R20" s="35"/>
      <c r="S20" s="35"/>
      <c r="T20" s="35">
        <v>600000</v>
      </c>
      <c r="U20" s="35"/>
      <c r="V20" s="36">
        <f>+J20+K20+L20+M20+N20+Q20+R20+S20+T20</f>
        <v>2440000</v>
      </c>
      <c r="W20" s="37"/>
    </row>
    <row r="21" spans="1:24" x14ac:dyDescent="0.25">
      <c r="A21" s="988"/>
      <c r="B21" s="944"/>
      <c r="C21" s="945"/>
      <c r="D21" s="946"/>
      <c r="E21" s="31" t="s">
        <v>23</v>
      </c>
      <c r="F21" s="32">
        <v>1</v>
      </c>
      <c r="G21" s="32">
        <v>1</v>
      </c>
      <c r="H21" s="33">
        <v>1</v>
      </c>
      <c r="I21" s="34">
        <v>40000</v>
      </c>
      <c r="J21" s="34">
        <f t="shared" ref="J21:J27" si="3">+F21*G21*H21*I21</f>
        <v>40000</v>
      </c>
      <c r="K21" s="34"/>
      <c r="L21" s="34"/>
      <c r="M21" s="34"/>
      <c r="N21" s="34"/>
      <c r="O21" s="34">
        <v>2</v>
      </c>
      <c r="P21" s="35">
        <v>900000</v>
      </c>
      <c r="Q21" s="35">
        <f>+P21*O21</f>
        <v>1800000</v>
      </c>
      <c r="R21" s="35"/>
      <c r="S21" s="35"/>
      <c r="T21" s="35"/>
      <c r="U21" s="35"/>
      <c r="V21" s="36">
        <f>+J21+K21+L21+M21+N21+Q21+R21+S21+T21</f>
        <v>1840000</v>
      </c>
      <c r="W21" s="37"/>
    </row>
    <row r="22" spans="1:24" x14ac:dyDescent="0.25">
      <c r="A22" s="988"/>
      <c r="B22" s="944"/>
      <c r="C22" s="945"/>
      <c r="D22" s="946"/>
      <c r="E22" s="31" t="s">
        <v>24</v>
      </c>
      <c r="F22" s="32">
        <v>1</v>
      </c>
      <c r="G22" s="32">
        <v>1</v>
      </c>
      <c r="H22" s="33">
        <v>2</v>
      </c>
      <c r="I22" s="34">
        <v>40000</v>
      </c>
      <c r="J22" s="34">
        <f t="shared" si="3"/>
        <v>80000</v>
      </c>
      <c r="K22" s="34"/>
      <c r="L22" s="34"/>
      <c r="M22" s="34"/>
      <c r="N22" s="34"/>
      <c r="O22" s="34"/>
      <c r="P22" s="35"/>
      <c r="Q22" s="35"/>
      <c r="R22" s="35"/>
      <c r="S22" s="35"/>
      <c r="T22" s="35"/>
      <c r="U22" s="35"/>
      <c r="V22" s="36">
        <f t="shared" ref="V22:V27" si="4">+J22+K22+L22+M22+N22+Q22+R22+S22+T22</f>
        <v>80000</v>
      </c>
      <c r="W22" s="37"/>
    </row>
    <row r="23" spans="1:24" x14ac:dyDescent="0.25">
      <c r="A23" s="988"/>
      <c r="B23" s="944"/>
      <c r="C23" s="945"/>
      <c r="D23" s="946"/>
      <c r="E23" s="31" t="s">
        <v>27</v>
      </c>
      <c r="F23" s="32">
        <v>1</v>
      </c>
      <c r="G23" s="32">
        <v>1</v>
      </c>
      <c r="H23" s="33">
        <v>2</v>
      </c>
      <c r="I23" s="34">
        <v>40000</v>
      </c>
      <c r="J23" s="34">
        <f t="shared" si="3"/>
        <v>80000</v>
      </c>
      <c r="K23" s="34"/>
      <c r="L23" s="34"/>
      <c r="M23" s="34"/>
      <c r="N23" s="34"/>
      <c r="O23" s="34"/>
      <c r="P23" s="35"/>
      <c r="Q23" s="35"/>
      <c r="R23" s="35"/>
      <c r="S23" s="35"/>
      <c r="T23" s="35"/>
      <c r="U23" s="35"/>
      <c r="V23" s="36">
        <f t="shared" si="4"/>
        <v>80000</v>
      </c>
      <c r="W23" s="37"/>
    </row>
    <row r="24" spans="1:24" x14ac:dyDescent="0.25">
      <c r="A24" s="988"/>
      <c r="B24" s="944"/>
      <c r="C24" s="945"/>
      <c r="D24" s="946"/>
      <c r="E24" s="31" t="s">
        <v>31</v>
      </c>
      <c r="F24" s="32">
        <v>1</v>
      </c>
      <c r="G24" s="32">
        <v>1</v>
      </c>
      <c r="H24" s="33">
        <v>2</v>
      </c>
      <c r="I24" s="34">
        <v>40000</v>
      </c>
      <c r="J24" s="34">
        <f t="shared" si="3"/>
        <v>80000</v>
      </c>
      <c r="K24" s="34"/>
      <c r="L24" s="34"/>
      <c r="M24" s="34"/>
      <c r="N24" s="34"/>
      <c r="O24" s="34"/>
      <c r="P24" s="35"/>
      <c r="Q24" s="35"/>
      <c r="R24" s="35"/>
      <c r="S24" s="35"/>
      <c r="T24" s="35"/>
      <c r="U24" s="35"/>
      <c r="V24" s="36">
        <f t="shared" si="4"/>
        <v>80000</v>
      </c>
      <c r="W24" s="37"/>
    </row>
    <row r="25" spans="1:24" x14ac:dyDescent="0.25">
      <c r="A25" s="988"/>
      <c r="B25" s="944"/>
      <c r="C25" s="945"/>
      <c r="D25" s="946"/>
      <c r="E25" s="31" t="s">
        <v>93</v>
      </c>
      <c r="F25" s="32">
        <v>2</v>
      </c>
      <c r="G25" s="32">
        <v>1</v>
      </c>
      <c r="H25" s="33">
        <v>2</v>
      </c>
      <c r="I25" s="34">
        <v>40000</v>
      </c>
      <c r="J25" s="34">
        <f t="shared" si="3"/>
        <v>160000</v>
      </c>
      <c r="K25" s="34"/>
      <c r="L25" s="34"/>
      <c r="M25" s="34"/>
      <c r="N25" s="34"/>
      <c r="O25" s="34"/>
      <c r="P25" s="35"/>
      <c r="Q25" s="35"/>
      <c r="R25" s="35"/>
      <c r="S25" s="35"/>
      <c r="T25" s="35"/>
      <c r="U25" s="35"/>
      <c r="V25" s="36">
        <f t="shared" si="4"/>
        <v>160000</v>
      </c>
      <c r="W25" s="37"/>
    </row>
    <row r="26" spans="1:24" x14ac:dyDescent="0.25">
      <c r="A26" s="988"/>
      <c r="B26" s="944"/>
      <c r="C26" s="945"/>
      <c r="D26" s="946"/>
      <c r="E26" s="31" t="s">
        <v>94</v>
      </c>
      <c r="F26" s="38">
        <v>10</v>
      </c>
      <c r="G26" s="32">
        <v>1</v>
      </c>
      <c r="H26" s="33">
        <v>2</v>
      </c>
      <c r="I26" s="34">
        <v>40000</v>
      </c>
      <c r="J26" s="34">
        <f t="shared" si="3"/>
        <v>800000</v>
      </c>
      <c r="K26" s="34"/>
      <c r="L26" s="34"/>
      <c r="M26" s="34"/>
      <c r="N26" s="34"/>
      <c r="O26" s="34"/>
      <c r="P26" s="35"/>
      <c r="Q26" s="35"/>
      <c r="R26" s="35"/>
      <c r="S26" s="35"/>
      <c r="T26" s="35"/>
      <c r="U26" s="35"/>
      <c r="V26" s="36">
        <f t="shared" si="4"/>
        <v>800000</v>
      </c>
      <c r="W26" s="37"/>
    </row>
    <row r="27" spans="1:24" x14ac:dyDescent="0.25">
      <c r="A27" s="988"/>
      <c r="B27" s="944"/>
      <c r="C27" s="945"/>
      <c r="D27" s="946"/>
      <c r="E27" s="31" t="s">
        <v>29</v>
      </c>
      <c r="F27" s="32">
        <v>2</v>
      </c>
      <c r="G27" s="32">
        <v>1</v>
      </c>
      <c r="H27" s="33">
        <v>2</v>
      </c>
      <c r="I27" s="34">
        <v>40000</v>
      </c>
      <c r="J27" s="34">
        <f t="shared" si="3"/>
        <v>160000</v>
      </c>
      <c r="K27" s="34"/>
      <c r="L27" s="34"/>
      <c r="M27" s="34"/>
      <c r="N27" s="34"/>
      <c r="O27" s="34"/>
      <c r="P27" s="35"/>
      <c r="Q27" s="35"/>
      <c r="R27" s="35"/>
      <c r="S27" s="35"/>
      <c r="T27" s="35"/>
      <c r="U27" s="35"/>
      <c r="V27" s="36">
        <f t="shared" si="4"/>
        <v>160000</v>
      </c>
      <c r="W27" s="37"/>
    </row>
    <row r="28" spans="1:24" ht="15.75" thickBot="1" x14ac:dyDescent="0.3">
      <c r="A28" s="988"/>
      <c r="B28" s="944"/>
      <c r="C28" s="945"/>
      <c r="D28" s="946"/>
      <c r="E28" s="39" t="s">
        <v>30</v>
      </c>
      <c r="F28" s="40"/>
      <c r="G28" s="41">
        <v>1</v>
      </c>
      <c r="H28" s="42">
        <v>2</v>
      </c>
      <c r="I28" s="43"/>
      <c r="J28" s="43"/>
      <c r="K28" s="43"/>
      <c r="L28" s="43"/>
      <c r="M28" s="43"/>
      <c r="N28" s="43"/>
      <c r="O28" s="43"/>
      <c r="P28" s="44"/>
      <c r="Q28" s="44"/>
      <c r="R28" s="44"/>
      <c r="S28" s="44"/>
      <c r="T28" s="44"/>
      <c r="U28" s="44">
        <v>440000</v>
      </c>
      <c r="V28" s="36">
        <f>+U28</f>
        <v>440000</v>
      </c>
      <c r="W28" s="37"/>
    </row>
    <row r="29" spans="1:24" ht="15.75" thickBot="1" x14ac:dyDescent="0.3">
      <c r="A29" s="989"/>
      <c r="B29" s="947"/>
      <c r="C29" s="948"/>
      <c r="D29" s="949"/>
      <c r="E29" s="39"/>
      <c r="F29" s="40"/>
      <c r="G29" s="41"/>
      <c r="H29" s="42"/>
      <c r="I29" s="43"/>
      <c r="J29" s="43"/>
      <c r="K29" s="43"/>
      <c r="L29" s="43"/>
      <c r="M29" s="43"/>
      <c r="N29" s="43"/>
      <c r="O29" s="43"/>
      <c r="P29" s="44"/>
      <c r="Q29" s="44"/>
      <c r="R29" s="44"/>
      <c r="S29" s="44"/>
      <c r="T29" s="44"/>
      <c r="U29" s="44"/>
      <c r="V29" s="45">
        <f>SUM(V20:V28)</f>
        <v>6080000</v>
      </c>
      <c r="W29" s="37"/>
    </row>
    <row r="30" spans="1:24" ht="39" thickBot="1" x14ac:dyDescent="0.3">
      <c r="A30" s="207"/>
      <c r="B30" s="966" t="s">
        <v>166</v>
      </c>
      <c r="C30" s="967"/>
      <c r="D30" s="968"/>
      <c r="E30" s="47" t="s">
        <v>83</v>
      </c>
      <c r="F30" s="48" t="s">
        <v>6</v>
      </c>
      <c r="G30" s="49" t="s">
        <v>7</v>
      </c>
      <c r="H30" s="49" t="s">
        <v>8</v>
      </c>
      <c r="I30" s="50" t="s">
        <v>9</v>
      </c>
      <c r="J30" s="51" t="s">
        <v>10</v>
      </c>
      <c r="K30" s="50" t="s">
        <v>11</v>
      </c>
      <c r="L30" s="50" t="s">
        <v>12</v>
      </c>
      <c r="M30" s="50" t="s">
        <v>13</v>
      </c>
      <c r="N30" s="50" t="s">
        <v>14</v>
      </c>
      <c r="O30" s="51" t="s">
        <v>15</v>
      </c>
      <c r="P30" s="51" t="s">
        <v>16</v>
      </c>
      <c r="Q30" s="51" t="s">
        <v>17</v>
      </c>
      <c r="R30" s="51" t="s">
        <v>18</v>
      </c>
      <c r="S30" s="51" t="s">
        <v>19</v>
      </c>
      <c r="T30" s="50" t="s">
        <v>20</v>
      </c>
      <c r="U30" s="52" t="s">
        <v>21</v>
      </c>
      <c r="V30" s="53" t="s">
        <v>4</v>
      </c>
      <c r="W30" s="37"/>
    </row>
    <row r="31" spans="1:24" ht="15.95" customHeight="1" x14ac:dyDescent="0.25">
      <c r="A31" s="987"/>
      <c r="B31" s="54"/>
      <c r="C31" s="962" t="s">
        <v>167</v>
      </c>
      <c r="D31" s="963"/>
      <c r="E31" s="31" t="s">
        <v>94</v>
      </c>
      <c r="F31" s="38">
        <v>10</v>
      </c>
      <c r="G31" s="32">
        <v>1</v>
      </c>
      <c r="H31" s="33">
        <v>1</v>
      </c>
      <c r="I31" s="55">
        <v>40000</v>
      </c>
      <c r="J31" s="55">
        <f>+F31*G31*H31*I31</f>
        <v>400000</v>
      </c>
      <c r="K31" s="55"/>
      <c r="L31" s="55"/>
      <c r="M31" s="55"/>
      <c r="N31" s="55"/>
      <c r="O31" s="55"/>
      <c r="P31" s="56"/>
      <c r="Q31" s="56"/>
      <c r="R31" s="56"/>
      <c r="S31" s="56">
        <v>250000</v>
      </c>
      <c r="T31" s="56"/>
      <c r="U31" s="56"/>
      <c r="V31" s="57">
        <f>+(S31*F31*G31*H31)+J31+K31+L31+M31+N31+Q31+R31+T31</f>
        <v>2900000</v>
      </c>
      <c r="W31" s="37"/>
    </row>
    <row r="32" spans="1:24" x14ac:dyDescent="0.25">
      <c r="A32" s="988"/>
      <c r="B32" s="54"/>
      <c r="C32" s="962"/>
      <c r="D32" s="963"/>
      <c r="E32" s="58" t="s">
        <v>27</v>
      </c>
      <c r="F32" s="32">
        <v>1</v>
      </c>
      <c r="G32" s="32">
        <v>1</v>
      </c>
      <c r="H32" s="33">
        <v>1</v>
      </c>
      <c r="I32" s="34">
        <v>40000</v>
      </c>
      <c r="J32" s="55">
        <f t="shared" ref="J32:J34" si="5">+F32*G32*H32*I32</f>
        <v>40000</v>
      </c>
      <c r="K32" s="34"/>
      <c r="L32" s="34"/>
      <c r="M32" s="34"/>
      <c r="N32" s="34"/>
      <c r="O32" s="34"/>
      <c r="P32" s="35"/>
      <c r="Q32" s="35"/>
      <c r="R32" s="35"/>
      <c r="S32" s="35">
        <v>250000</v>
      </c>
      <c r="T32" s="35"/>
      <c r="U32" s="35"/>
      <c r="V32" s="57">
        <f t="shared" ref="V32:V34" si="6">+(S32*F32*G32*H32)+J32+K32+L32+M32+N32+Q32+R32+T32</f>
        <v>290000</v>
      </c>
      <c r="W32" s="37"/>
    </row>
    <row r="33" spans="1:23" x14ac:dyDescent="0.25">
      <c r="A33" s="988"/>
      <c r="B33" s="54"/>
      <c r="C33" s="962"/>
      <c r="D33" s="963"/>
      <c r="E33" s="58" t="s">
        <v>32</v>
      </c>
      <c r="F33" s="32">
        <v>1</v>
      </c>
      <c r="G33" s="32">
        <v>1</v>
      </c>
      <c r="H33" s="33">
        <v>1</v>
      </c>
      <c r="I33" s="34">
        <v>40000</v>
      </c>
      <c r="J33" s="55">
        <f t="shared" si="5"/>
        <v>40000</v>
      </c>
      <c r="K33" s="34"/>
      <c r="L33" s="34"/>
      <c r="M33" s="34"/>
      <c r="N33" s="34"/>
      <c r="O33" s="34"/>
      <c r="P33" s="35"/>
      <c r="Q33" s="35"/>
      <c r="R33" s="35"/>
      <c r="S33" s="35">
        <v>250000</v>
      </c>
      <c r="T33" s="35"/>
      <c r="U33" s="35"/>
      <c r="V33" s="57">
        <f t="shared" si="6"/>
        <v>290000</v>
      </c>
      <c r="W33" s="37"/>
    </row>
    <row r="34" spans="1:23" x14ac:dyDescent="0.25">
      <c r="A34" s="988"/>
      <c r="B34" s="54"/>
      <c r="C34" s="962"/>
      <c r="D34" s="963"/>
      <c r="E34" s="59" t="s">
        <v>24</v>
      </c>
      <c r="F34" s="32">
        <v>1</v>
      </c>
      <c r="G34" s="32">
        <v>1</v>
      </c>
      <c r="H34" s="33">
        <v>1</v>
      </c>
      <c r="I34" s="34">
        <v>40000</v>
      </c>
      <c r="J34" s="55">
        <f t="shared" si="5"/>
        <v>40000</v>
      </c>
      <c r="K34" s="34"/>
      <c r="L34" s="34"/>
      <c r="M34" s="34">
        <v>250000</v>
      </c>
      <c r="N34" s="34"/>
      <c r="O34" s="34">
        <v>1</v>
      </c>
      <c r="P34" s="35">
        <v>900000</v>
      </c>
      <c r="Q34" s="35">
        <f t="shared" ref="Q34" si="7">+H34*O34*P34</f>
        <v>900000</v>
      </c>
      <c r="R34" s="35"/>
      <c r="S34" s="35"/>
      <c r="T34" s="35"/>
      <c r="U34" s="35"/>
      <c r="V34" s="57">
        <f t="shared" si="6"/>
        <v>1190000</v>
      </c>
      <c r="W34" s="37"/>
    </row>
    <row r="35" spans="1:23" x14ac:dyDescent="0.25">
      <c r="A35" s="988"/>
      <c r="B35" s="54"/>
      <c r="C35" s="962"/>
      <c r="D35" s="963"/>
      <c r="E35" s="60" t="s">
        <v>30</v>
      </c>
      <c r="F35" s="61">
        <v>1</v>
      </c>
      <c r="G35" s="62">
        <v>1</v>
      </c>
      <c r="H35" s="62">
        <v>1</v>
      </c>
      <c r="I35" s="63"/>
      <c r="J35" s="63"/>
      <c r="K35" s="63"/>
      <c r="L35" s="63"/>
      <c r="M35" s="63"/>
      <c r="N35" s="63"/>
      <c r="O35" s="63"/>
      <c r="P35" s="64"/>
      <c r="Q35" s="64"/>
      <c r="R35" s="64"/>
      <c r="S35" s="64"/>
      <c r="T35" s="64"/>
      <c r="U35" s="64">
        <v>200000</v>
      </c>
      <c r="V35" s="65">
        <f>+U35*G35</f>
        <v>200000</v>
      </c>
      <c r="W35" s="37"/>
    </row>
    <row r="36" spans="1:23" ht="15.75" thickBot="1" x14ac:dyDescent="0.3">
      <c r="A36" s="989"/>
      <c r="B36" s="54"/>
      <c r="C36" s="990"/>
      <c r="D36" s="991"/>
      <c r="E36" s="66"/>
      <c r="F36" s="67"/>
      <c r="G36" s="68"/>
      <c r="H36" s="68"/>
      <c r="I36" s="69"/>
      <c r="J36" s="69"/>
      <c r="K36" s="69"/>
      <c r="L36" s="69"/>
      <c r="M36" s="69"/>
      <c r="N36" s="69"/>
      <c r="O36" s="69"/>
      <c r="P36" s="70"/>
      <c r="Q36" s="70"/>
      <c r="R36" s="70"/>
      <c r="S36" s="70"/>
      <c r="T36" s="70"/>
      <c r="U36" s="70"/>
      <c r="V36" s="71">
        <f>SUM(V31:V35)</f>
        <v>4870000</v>
      </c>
      <c r="W36" s="37"/>
    </row>
    <row r="37" spans="1:23" ht="26.25" thickBot="1" x14ac:dyDescent="0.3">
      <c r="A37" s="207"/>
      <c r="B37" s="966" t="s">
        <v>84</v>
      </c>
      <c r="C37" s="967"/>
      <c r="D37" s="968"/>
      <c r="E37" s="47" t="s">
        <v>85</v>
      </c>
      <c r="F37" s="49" t="s">
        <v>6</v>
      </c>
      <c r="G37" s="49" t="s">
        <v>7</v>
      </c>
      <c r="H37" s="49" t="s">
        <v>8</v>
      </c>
      <c r="I37" s="50" t="s">
        <v>9</v>
      </c>
      <c r="J37" s="51" t="s">
        <v>10</v>
      </c>
      <c r="K37" s="50" t="s">
        <v>11</v>
      </c>
      <c r="L37" s="50" t="s">
        <v>12</v>
      </c>
      <c r="M37" s="50" t="s">
        <v>13</v>
      </c>
      <c r="N37" s="50" t="s">
        <v>14</v>
      </c>
      <c r="O37" s="51" t="s">
        <v>15</v>
      </c>
      <c r="P37" s="51" t="s">
        <v>16</v>
      </c>
      <c r="Q37" s="51" t="s">
        <v>17</v>
      </c>
      <c r="R37" s="51" t="s">
        <v>18</v>
      </c>
      <c r="S37" s="51" t="s">
        <v>19</v>
      </c>
      <c r="T37" s="50" t="s">
        <v>20</v>
      </c>
      <c r="U37" s="52" t="s">
        <v>21</v>
      </c>
      <c r="V37" s="53" t="s">
        <v>4</v>
      </c>
      <c r="W37" s="37"/>
    </row>
    <row r="38" spans="1:23" ht="15.95" customHeight="1" x14ac:dyDescent="0.25">
      <c r="A38" s="988"/>
      <c r="B38" s="72"/>
      <c r="C38" s="992" t="s">
        <v>86</v>
      </c>
      <c r="D38" s="993"/>
      <c r="E38" s="73" t="s">
        <v>94</v>
      </c>
      <c r="F38" s="74">
        <v>10</v>
      </c>
      <c r="G38" s="75">
        <v>1</v>
      </c>
      <c r="H38" s="76">
        <v>1</v>
      </c>
      <c r="I38" s="77">
        <v>40000</v>
      </c>
      <c r="J38" s="77">
        <f>+F38*G38*H38*I38</f>
        <v>400000</v>
      </c>
      <c r="K38" s="77"/>
      <c r="L38" s="77"/>
      <c r="M38" s="77"/>
      <c r="N38" s="77"/>
      <c r="O38" s="77"/>
      <c r="P38" s="78"/>
      <c r="Q38" s="78"/>
      <c r="R38" s="78"/>
      <c r="S38" s="78">
        <v>250000</v>
      </c>
      <c r="T38" s="78"/>
      <c r="U38" s="78"/>
      <c r="V38" s="79">
        <f>+(S38*F38*G38*H38)+J38+K38+L38+M38+N38+Q38+R38+T38</f>
        <v>2900000</v>
      </c>
      <c r="W38" s="37"/>
    </row>
    <row r="39" spans="1:23" x14ac:dyDescent="0.25">
      <c r="A39" s="988"/>
      <c r="B39" s="80"/>
      <c r="C39" s="962"/>
      <c r="D39" s="963"/>
      <c r="E39" s="58" t="s">
        <v>27</v>
      </c>
      <c r="F39" s="32">
        <v>1</v>
      </c>
      <c r="G39" s="32">
        <v>1</v>
      </c>
      <c r="H39" s="33">
        <v>1</v>
      </c>
      <c r="I39" s="34">
        <v>40000</v>
      </c>
      <c r="J39" s="55">
        <f t="shared" ref="J39:J41" si="8">+F39*G39*H39*I39</f>
        <v>40000</v>
      </c>
      <c r="K39" s="34"/>
      <c r="L39" s="34"/>
      <c r="M39" s="34"/>
      <c r="N39" s="34"/>
      <c r="O39" s="34"/>
      <c r="P39" s="35"/>
      <c r="Q39" s="35"/>
      <c r="R39" s="35"/>
      <c r="S39" s="35">
        <v>250000</v>
      </c>
      <c r="T39" s="35"/>
      <c r="U39" s="35"/>
      <c r="V39" s="57">
        <f t="shared" ref="V39:V41" si="9">+(S39*F39*G39*H39)+J39+K39+L39+M39+N39+Q39+R39+T39</f>
        <v>290000</v>
      </c>
      <c r="W39" s="37"/>
    </row>
    <row r="40" spans="1:23" x14ac:dyDescent="0.25">
      <c r="A40" s="988"/>
      <c r="B40" s="80"/>
      <c r="C40" s="962"/>
      <c r="D40" s="963"/>
      <c r="E40" s="58" t="s">
        <v>32</v>
      </c>
      <c r="F40" s="32">
        <v>1</v>
      </c>
      <c r="G40" s="32">
        <v>1</v>
      </c>
      <c r="H40" s="33">
        <v>1</v>
      </c>
      <c r="I40" s="34">
        <v>40000</v>
      </c>
      <c r="J40" s="55">
        <f t="shared" si="8"/>
        <v>40000</v>
      </c>
      <c r="K40" s="34"/>
      <c r="L40" s="34"/>
      <c r="M40" s="34"/>
      <c r="N40" s="34"/>
      <c r="O40" s="34"/>
      <c r="P40" s="35"/>
      <c r="Q40" s="35"/>
      <c r="R40" s="35"/>
      <c r="S40" s="35">
        <v>250000</v>
      </c>
      <c r="T40" s="35"/>
      <c r="U40" s="35"/>
      <c r="V40" s="57">
        <f t="shared" si="9"/>
        <v>290000</v>
      </c>
      <c r="W40" s="37"/>
    </row>
    <row r="41" spans="1:23" x14ac:dyDescent="0.25">
      <c r="A41" s="988"/>
      <c r="B41" s="80"/>
      <c r="C41" s="962"/>
      <c r="D41" s="963"/>
      <c r="E41" s="59" t="s">
        <v>24</v>
      </c>
      <c r="F41" s="32">
        <v>1</v>
      </c>
      <c r="G41" s="32">
        <v>1</v>
      </c>
      <c r="H41" s="33">
        <v>1</v>
      </c>
      <c r="I41" s="34">
        <v>40000</v>
      </c>
      <c r="J41" s="55">
        <f t="shared" si="8"/>
        <v>40000</v>
      </c>
      <c r="K41" s="34"/>
      <c r="L41" s="34"/>
      <c r="M41" s="34">
        <v>250000</v>
      </c>
      <c r="N41" s="34"/>
      <c r="O41" s="34">
        <v>1</v>
      </c>
      <c r="P41" s="35">
        <v>900000</v>
      </c>
      <c r="Q41" s="35">
        <f t="shared" ref="Q41" si="10">+H41*O41*P41</f>
        <v>900000</v>
      </c>
      <c r="R41" s="35"/>
      <c r="S41" s="35"/>
      <c r="T41" s="35"/>
      <c r="U41" s="35"/>
      <c r="V41" s="57">
        <f t="shared" si="9"/>
        <v>1190000</v>
      </c>
      <c r="W41" s="37"/>
    </row>
    <row r="42" spans="1:23" x14ac:dyDescent="0.25">
      <c r="A42" s="988"/>
      <c r="B42" s="80"/>
      <c r="C42" s="962"/>
      <c r="D42" s="963"/>
      <c r="E42" s="60" t="s">
        <v>30</v>
      </c>
      <c r="F42" s="61">
        <v>1</v>
      </c>
      <c r="G42" s="62">
        <v>1</v>
      </c>
      <c r="H42" s="62">
        <v>1</v>
      </c>
      <c r="I42" s="63"/>
      <c r="J42" s="63"/>
      <c r="K42" s="63"/>
      <c r="L42" s="63"/>
      <c r="M42" s="63"/>
      <c r="N42" s="63"/>
      <c r="O42" s="63"/>
      <c r="P42" s="64"/>
      <c r="Q42" s="64"/>
      <c r="R42" s="64"/>
      <c r="S42" s="64"/>
      <c r="T42" s="64"/>
      <c r="U42" s="64">
        <v>200000</v>
      </c>
      <c r="V42" s="65">
        <f>+U42*G42</f>
        <v>200000</v>
      </c>
      <c r="W42" s="37"/>
    </row>
    <row r="43" spans="1:23" ht="15.75" thickBot="1" x14ac:dyDescent="0.3">
      <c r="A43" s="988"/>
      <c r="B43" s="81"/>
      <c r="C43" s="970"/>
      <c r="D43" s="994"/>
      <c r="E43" s="82"/>
      <c r="F43" s="83"/>
      <c r="G43" s="84"/>
      <c r="H43" s="84"/>
      <c r="I43" s="85"/>
      <c r="J43" s="85"/>
      <c r="K43" s="85"/>
      <c r="L43" s="85"/>
      <c r="M43" s="85"/>
      <c r="N43" s="85"/>
      <c r="O43" s="85"/>
      <c r="P43" s="86"/>
      <c r="Q43" s="86"/>
      <c r="R43" s="86"/>
      <c r="S43" s="86"/>
      <c r="T43" s="86"/>
      <c r="U43" s="86"/>
      <c r="V43" s="87">
        <f>SUM(V38:V42)</f>
        <v>4870000</v>
      </c>
      <c r="W43" s="37"/>
    </row>
    <row r="44" spans="1:23" ht="17.25" customHeight="1" thickBot="1" x14ac:dyDescent="0.3">
      <c r="A44" s="88">
        <v>2</v>
      </c>
      <c r="B44" s="980" t="s">
        <v>33</v>
      </c>
      <c r="C44" s="981"/>
      <c r="D44" s="981"/>
      <c r="E44" s="89"/>
      <c r="F44" s="90"/>
      <c r="G44" s="90"/>
      <c r="H44" s="90"/>
      <c r="I44" s="91"/>
      <c r="J44" s="91"/>
      <c r="K44" s="91"/>
      <c r="L44" s="91"/>
      <c r="M44" s="91"/>
      <c r="N44" s="91"/>
      <c r="O44" s="91"/>
      <c r="P44" s="92"/>
      <c r="Q44" s="92"/>
      <c r="R44" s="92"/>
      <c r="S44" s="92"/>
      <c r="T44" s="92"/>
      <c r="U44" s="92"/>
      <c r="V44" s="93"/>
      <c r="W44" s="37"/>
    </row>
    <row r="45" spans="1:23" ht="17.25" customHeight="1" thickBot="1" x14ac:dyDescent="0.3">
      <c r="A45" s="206"/>
      <c r="B45" s="966" t="s">
        <v>87</v>
      </c>
      <c r="C45" s="967"/>
      <c r="D45" s="968"/>
      <c r="E45" s="13"/>
      <c r="F45" s="22"/>
      <c r="G45" s="22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4"/>
      <c r="W45" s="94"/>
    </row>
    <row r="46" spans="1:23" ht="25.5" x14ac:dyDescent="0.25">
      <c r="A46" s="206"/>
      <c r="B46" s="941" t="s">
        <v>96</v>
      </c>
      <c r="C46" s="942"/>
      <c r="D46" s="943"/>
      <c r="E46" s="25" t="s">
        <v>88</v>
      </c>
      <c r="F46" s="26" t="s">
        <v>6</v>
      </c>
      <c r="G46" s="26" t="s">
        <v>7</v>
      </c>
      <c r="H46" s="26" t="s">
        <v>8</v>
      </c>
      <c r="I46" s="27" t="s">
        <v>9</v>
      </c>
      <c r="J46" s="28" t="s">
        <v>10</v>
      </c>
      <c r="K46" s="27" t="s">
        <v>11</v>
      </c>
      <c r="L46" s="27" t="s">
        <v>12</v>
      </c>
      <c r="M46" s="27" t="s">
        <v>13</v>
      </c>
      <c r="N46" s="27" t="s">
        <v>14</v>
      </c>
      <c r="O46" s="28" t="s">
        <v>15</v>
      </c>
      <c r="P46" s="28" t="s">
        <v>16</v>
      </c>
      <c r="Q46" s="28" t="s">
        <v>17</v>
      </c>
      <c r="R46" s="28" t="s">
        <v>18</v>
      </c>
      <c r="S46" s="28" t="s">
        <v>19</v>
      </c>
      <c r="T46" s="27" t="s">
        <v>20</v>
      </c>
      <c r="U46" s="29" t="s">
        <v>21</v>
      </c>
      <c r="V46" s="30" t="s">
        <v>4</v>
      </c>
      <c r="W46" s="95">
        <f>+V58</f>
        <v>4720000</v>
      </c>
    </row>
    <row r="47" spans="1:23" ht="17.25" customHeight="1" x14ac:dyDescent="0.25">
      <c r="A47" s="206"/>
      <c r="B47" s="944"/>
      <c r="C47" s="945"/>
      <c r="D47" s="946"/>
      <c r="E47" s="31" t="s">
        <v>22</v>
      </c>
      <c r="F47" s="32"/>
      <c r="G47" s="32">
        <v>1</v>
      </c>
      <c r="H47" s="33">
        <v>1</v>
      </c>
      <c r="I47" s="34"/>
      <c r="J47" s="34">
        <f>+F47*G47*H47*I47</f>
        <v>0</v>
      </c>
      <c r="K47" s="34"/>
      <c r="L47" s="34"/>
      <c r="M47" s="34"/>
      <c r="N47" s="34"/>
      <c r="O47" s="34"/>
      <c r="P47" s="35"/>
      <c r="Q47" s="35"/>
      <c r="R47" s="35"/>
      <c r="S47" s="35"/>
      <c r="T47" s="35"/>
      <c r="U47" s="35"/>
      <c r="V47" s="36">
        <f>+J47+K47+L47+M47+N47+Q47+R47+S47+T47</f>
        <v>0</v>
      </c>
      <c r="W47" s="37"/>
    </row>
    <row r="48" spans="1:23" ht="17.25" customHeight="1" x14ac:dyDescent="0.25">
      <c r="A48" s="206"/>
      <c r="B48" s="944"/>
      <c r="C48" s="945"/>
      <c r="D48" s="946"/>
      <c r="E48" s="31" t="s">
        <v>34</v>
      </c>
      <c r="F48" s="32">
        <v>1</v>
      </c>
      <c r="G48" s="32">
        <v>1</v>
      </c>
      <c r="H48" s="33">
        <v>1</v>
      </c>
      <c r="I48" s="34">
        <v>40000</v>
      </c>
      <c r="J48" s="34">
        <f t="shared" ref="J48:J56" si="11">+F48*G48*H48*I48</f>
        <v>40000</v>
      </c>
      <c r="K48" s="34"/>
      <c r="L48" s="34">
        <v>300000</v>
      </c>
      <c r="M48" s="34"/>
      <c r="N48" s="34"/>
      <c r="O48" s="34">
        <v>1</v>
      </c>
      <c r="P48" s="35">
        <v>900000</v>
      </c>
      <c r="Q48" s="35">
        <f>+F48*G48*H48*O48*P48</f>
        <v>900000</v>
      </c>
      <c r="R48" s="35"/>
      <c r="S48" s="35"/>
      <c r="T48" s="35"/>
      <c r="U48" s="35"/>
      <c r="V48" s="36">
        <f>+J48+K48+L48+M48+N48+Q48+R48+S48+T48</f>
        <v>1240000</v>
      </c>
      <c r="W48" s="37"/>
    </row>
    <row r="49" spans="1:23" ht="17.25" customHeight="1" x14ac:dyDescent="0.25">
      <c r="A49" s="206"/>
      <c r="B49" s="944"/>
      <c r="C49" s="945"/>
      <c r="D49" s="946"/>
      <c r="E49" s="31" t="s">
        <v>24</v>
      </c>
      <c r="F49" s="32">
        <v>1</v>
      </c>
      <c r="G49" s="32">
        <v>1</v>
      </c>
      <c r="H49" s="33">
        <v>1</v>
      </c>
      <c r="I49" s="34">
        <v>40000</v>
      </c>
      <c r="J49" s="34">
        <f t="shared" si="11"/>
        <v>40000</v>
      </c>
      <c r="K49" s="34"/>
      <c r="L49" s="34"/>
      <c r="M49" s="34">
        <v>250000</v>
      </c>
      <c r="N49" s="34"/>
      <c r="O49" s="34">
        <v>1</v>
      </c>
      <c r="P49" s="35">
        <v>900000</v>
      </c>
      <c r="Q49" s="35">
        <f t="shared" ref="Q49:Q50" si="12">+H49*O49*P49</f>
        <v>900000</v>
      </c>
      <c r="R49" s="35"/>
      <c r="S49" s="35"/>
      <c r="T49" s="35"/>
      <c r="U49" s="35"/>
      <c r="V49" s="36">
        <f>+J49+K49+L49+M49+N49+Q49+R49+S49+T49</f>
        <v>1190000</v>
      </c>
      <c r="W49" s="37"/>
    </row>
    <row r="50" spans="1:23" ht="17.25" customHeight="1" x14ac:dyDescent="0.25">
      <c r="A50" s="206"/>
      <c r="B50" s="944"/>
      <c r="C50" s="945"/>
      <c r="D50" s="946"/>
      <c r="E50" s="31" t="s">
        <v>25</v>
      </c>
      <c r="F50" s="32">
        <v>1</v>
      </c>
      <c r="G50" s="32">
        <v>1</v>
      </c>
      <c r="H50" s="33">
        <v>1</v>
      </c>
      <c r="I50" s="34">
        <v>40000</v>
      </c>
      <c r="J50" s="34">
        <f t="shared" si="11"/>
        <v>40000</v>
      </c>
      <c r="K50" s="34"/>
      <c r="L50" s="34"/>
      <c r="M50" s="34">
        <v>250000</v>
      </c>
      <c r="N50" s="34"/>
      <c r="O50" s="34">
        <v>1</v>
      </c>
      <c r="P50" s="35">
        <v>900000</v>
      </c>
      <c r="Q50" s="35">
        <f t="shared" si="12"/>
        <v>900000</v>
      </c>
      <c r="R50" s="35"/>
      <c r="S50" s="35"/>
      <c r="T50" s="35"/>
      <c r="U50" s="35"/>
      <c r="V50" s="36">
        <f t="shared" ref="V50:V56" si="13">+J50+K50+L50+M50+N50+Q50+R50+S50+T50</f>
        <v>1190000</v>
      </c>
      <c r="W50" s="37"/>
    </row>
    <row r="51" spans="1:23" ht="17.25" customHeight="1" x14ac:dyDescent="0.25">
      <c r="A51" s="206"/>
      <c r="B51" s="944"/>
      <c r="C51" s="945"/>
      <c r="D51" s="946"/>
      <c r="E51" s="31" t="s">
        <v>26</v>
      </c>
      <c r="F51" s="32">
        <v>1</v>
      </c>
      <c r="G51" s="32">
        <v>1</v>
      </c>
      <c r="H51" s="33">
        <v>1</v>
      </c>
      <c r="I51" s="34">
        <v>40000</v>
      </c>
      <c r="J51" s="34">
        <f t="shared" si="11"/>
        <v>40000</v>
      </c>
      <c r="K51" s="34"/>
      <c r="L51" s="34"/>
      <c r="M51" s="34"/>
      <c r="N51" s="34"/>
      <c r="O51" s="34"/>
      <c r="P51" s="35"/>
      <c r="Q51" s="35"/>
      <c r="R51" s="35"/>
      <c r="S51" s="35"/>
      <c r="T51" s="35"/>
      <c r="U51" s="35"/>
      <c r="V51" s="36">
        <f t="shared" si="13"/>
        <v>40000</v>
      </c>
      <c r="W51" s="37"/>
    </row>
    <row r="52" spans="1:23" ht="17.25" customHeight="1" x14ac:dyDescent="0.25">
      <c r="A52" s="206"/>
      <c r="B52" s="944"/>
      <c r="C52" s="945"/>
      <c r="D52" s="946"/>
      <c r="E52" s="31" t="s">
        <v>27</v>
      </c>
      <c r="F52" s="32">
        <v>1</v>
      </c>
      <c r="G52" s="32">
        <v>1</v>
      </c>
      <c r="H52" s="33">
        <v>1</v>
      </c>
      <c r="I52" s="34">
        <v>40000</v>
      </c>
      <c r="J52" s="34">
        <f t="shared" si="11"/>
        <v>40000</v>
      </c>
      <c r="K52" s="34"/>
      <c r="L52" s="34"/>
      <c r="M52" s="34"/>
      <c r="N52" s="34"/>
      <c r="O52" s="34"/>
      <c r="P52" s="35"/>
      <c r="Q52" s="35"/>
      <c r="R52" s="35"/>
      <c r="S52" s="35"/>
      <c r="T52" s="35"/>
      <c r="U52" s="35"/>
      <c r="V52" s="36">
        <f t="shared" si="13"/>
        <v>40000</v>
      </c>
      <c r="W52" s="37"/>
    </row>
    <row r="53" spans="1:23" ht="17.25" customHeight="1" x14ac:dyDescent="0.25">
      <c r="A53" s="206"/>
      <c r="B53" s="944"/>
      <c r="C53" s="945"/>
      <c r="D53" s="946"/>
      <c r="E53" s="31" t="s">
        <v>28</v>
      </c>
      <c r="F53" s="32">
        <v>4</v>
      </c>
      <c r="G53" s="32">
        <v>1</v>
      </c>
      <c r="H53" s="33">
        <v>1</v>
      </c>
      <c r="I53" s="34">
        <v>40000</v>
      </c>
      <c r="J53" s="34">
        <f t="shared" si="11"/>
        <v>160000</v>
      </c>
      <c r="K53" s="34"/>
      <c r="L53" s="34"/>
      <c r="M53" s="34"/>
      <c r="N53" s="34"/>
      <c r="O53" s="34"/>
      <c r="P53" s="35"/>
      <c r="Q53" s="35"/>
      <c r="R53" s="35"/>
      <c r="S53" s="35"/>
      <c r="T53" s="35"/>
      <c r="U53" s="35"/>
      <c r="V53" s="36">
        <f t="shared" si="13"/>
        <v>160000</v>
      </c>
      <c r="W53" s="37"/>
    </row>
    <row r="54" spans="1:23" ht="17.25" customHeight="1" x14ac:dyDescent="0.25">
      <c r="A54" s="206"/>
      <c r="B54" s="944"/>
      <c r="C54" s="945"/>
      <c r="D54" s="946"/>
      <c r="E54" s="31" t="s">
        <v>93</v>
      </c>
      <c r="F54" s="32">
        <v>2</v>
      </c>
      <c r="G54" s="32">
        <v>1</v>
      </c>
      <c r="H54" s="33">
        <v>1</v>
      </c>
      <c r="I54" s="34">
        <v>40000</v>
      </c>
      <c r="J54" s="34">
        <f t="shared" si="11"/>
        <v>80000</v>
      </c>
      <c r="K54" s="34"/>
      <c r="L54" s="34"/>
      <c r="M54" s="34"/>
      <c r="N54" s="34"/>
      <c r="O54" s="34"/>
      <c r="P54" s="35"/>
      <c r="Q54" s="35"/>
      <c r="R54" s="35"/>
      <c r="S54" s="35"/>
      <c r="T54" s="35"/>
      <c r="U54" s="35"/>
      <c r="V54" s="36">
        <f t="shared" si="13"/>
        <v>80000</v>
      </c>
      <c r="W54" s="37"/>
    </row>
    <row r="55" spans="1:23" ht="17.25" customHeight="1" x14ac:dyDescent="0.25">
      <c r="A55" s="206"/>
      <c r="B55" s="944"/>
      <c r="C55" s="945"/>
      <c r="D55" s="946"/>
      <c r="E55" s="31" t="s">
        <v>107</v>
      </c>
      <c r="F55" s="38">
        <v>10</v>
      </c>
      <c r="G55" s="32">
        <v>1</v>
      </c>
      <c r="H55" s="33">
        <v>1</v>
      </c>
      <c r="I55" s="34">
        <v>40000</v>
      </c>
      <c r="J55" s="34">
        <f t="shared" si="11"/>
        <v>400000</v>
      </c>
      <c r="K55" s="34"/>
      <c r="L55" s="34"/>
      <c r="M55" s="34"/>
      <c r="N55" s="34"/>
      <c r="O55" s="34"/>
      <c r="P55" s="35"/>
      <c r="Q55" s="35"/>
      <c r="R55" s="35"/>
      <c r="S55" s="35"/>
      <c r="T55" s="35"/>
      <c r="U55" s="35"/>
      <c r="V55" s="36">
        <f t="shared" si="13"/>
        <v>400000</v>
      </c>
      <c r="W55" s="37"/>
    </row>
    <row r="56" spans="1:23" ht="17.25" customHeight="1" x14ac:dyDescent="0.25">
      <c r="A56" s="206"/>
      <c r="B56" s="944"/>
      <c r="C56" s="945"/>
      <c r="D56" s="946"/>
      <c r="E56" s="31" t="s">
        <v>29</v>
      </c>
      <c r="F56" s="32">
        <v>2</v>
      </c>
      <c r="G56" s="32">
        <v>1</v>
      </c>
      <c r="H56" s="33">
        <v>1</v>
      </c>
      <c r="I56" s="34">
        <v>40000</v>
      </c>
      <c r="J56" s="34">
        <f t="shared" si="11"/>
        <v>80000</v>
      </c>
      <c r="K56" s="34"/>
      <c r="L56" s="34"/>
      <c r="M56" s="34"/>
      <c r="N56" s="34"/>
      <c r="O56" s="34"/>
      <c r="P56" s="35"/>
      <c r="Q56" s="35"/>
      <c r="R56" s="35"/>
      <c r="S56" s="35"/>
      <c r="T56" s="35"/>
      <c r="U56" s="35"/>
      <c r="V56" s="36">
        <f t="shared" si="13"/>
        <v>80000</v>
      </c>
      <c r="W56" s="37"/>
    </row>
    <row r="57" spans="1:23" ht="17.25" customHeight="1" x14ac:dyDescent="0.25">
      <c r="A57" s="206"/>
      <c r="B57" s="944"/>
      <c r="C57" s="945"/>
      <c r="D57" s="946"/>
      <c r="E57" s="96" t="s">
        <v>30</v>
      </c>
      <c r="F57" s="97"/>
      <c r="G57" s="32">
        <v>1</v>
      </c>
      <c r="H57" s="98">
        <v>1</v>
      </c>
      <c r="I57" s="34"/>
      <c r="J57" s="34"/>
      <c r="K57" s="34"/>
      <c r="L57" s="34"/>
      <c r="M57" s="34"/>
      <c r="N57" s="34"/>
      <c r="O57" s="34"/>
      <c r="P57" s="35"/>
      <c r="Q57" s="35"/>
      <c r="R57" s="35"/>
      <c r="S57" s="35"/>
      <c r="T57" s="35"/>
      <c r="U57" s="35">
        <v>300000</v>
      </c>
      <c r="V57" s="36">
        <f>+F57*G57*H57*I57+K57+L57+M57+N57+Q57+R57+S57+T57+U57</f>
        <v>300000</v>
      </c>
      <c r="W57" s="37"/>
    </row>
    <row r="58" spans="1:23" ht="17.25" customHeight="1" thickBot="1" x14ac:dyDescent="0.3">
      <c r="A58" s="206"/>
      <c r="B58" s="947"/>
      <c r="C58" s="948"/>
      <c r="D58" s="949"/>
      <c r="E58" s="99"/>
      <c r="F58" s="100"/>
      <c r="G58" s="100"/>
      <c r="H58" s="100"/>
      <c r="I58" s="34"/>
      <c r="J58" s="34"/>
      <c r="K58" s="34"/>
      <c r="L58" s="34"/>
      <c r="M58" s="34"/>
      <c r="N58" s="34"/>
      <c r="O58" s="34"/>
      <c r="P58" s="35"/>
      <c r="Q58" s="35"/>
      <c r="R58" s="35"/>
      <c r="S58" s="35"/>
      <c r="T58" s="35"/>
      <c r="U58" s="35"/>
      <c r="V58" s="101">
        <f>SUM(V47:V57)</f>
        <v>4720000</v>
      </c>
      <c r="W58" s="37"/>
    </row>
    <row r="59" spans="1:23" ht="15" customHeight="1" thickBot="1" x14ac:dyDescent="0.3">
      <c r="A59" s="205">
        <v>3</v>
      </c>
      <c r="B59" s="982" t="s">
        <v>89</v>
      </c>
      <c r="C59" s="983"/>
      <c r="D59" s="984"/>
      <c r="E59" s="102"/>
      <c r="F59" s="75"/>
      <c r="G59" s="75"/>
      <c r="H59" s="75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4"/>
      <c r="W59" s="953">
        <f>+V69+V81+V91+V93+V104+V115+V125+V137+V147+V159+V163+V178</f>
        <v>49690000</v>
      </c>
    </row>
    <row r="60" spans="1:23" ht="15" customHeight="1" thickBot="1" x14ac:dyDescent="0.3">
      <c r="A60" s="972"/>
      <c r="B60" s="105" t="s">
        <v>35</v>
      </c>
      <c r="C60" s="106" t="s">
        <v>36</v>
      </c>
      <c r="D60" s="107"/>
      <c r="E60" s="108"/>
      <c r="F60" s="109"/>
      <c r="G60" s="109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1"/>
      <c r="W60" s="954"/>
    </row>
    <row r="61" spans="1:23" ht="25.5" x14ac:dyDescent="0.25">
      <c r="A61" s="973"/>
      <c r="B61" s="941" t="s">
        <v>256</v>
      </c>
      <c r="C61" s="942"/>
      <c r="D61" s="943"/>
      <c r="E61" s="25" t="s">
        <v>37</v>
      </c>
      <c r="F61" s="26" t="s">
        <v>6</v>
      </c>
      <c r="G61" s="26" t="s">
        <v>7</v>
      </c>
      <c r="H61" s="26" t="s">
        <v>8</v>
      </c>
      <c r="I61" s="27" t="s">
        <v>9</v>
      </c>
      <c r="J61" s="28" t="s">
        <v>10</v>
      </c>
      <c r="K61" s="27" t="s">
        <v>11</v>
      </c>
      <c r="L61" s="27" t="s">
        <v>12</v>
      </c>
      <c r="M61" s="27" t="s">
        <v>13</v>
      </c>
      <c r="N61" s="27" t="s">
        <v>14</v>
      </c>
      <c r="O61" s="28" t="s">
        <v>15</v>
      </c>
      <c r="P61" s="28" t="s">
        <v>16</v>
      </c>
      <c r="Q61" s="28" t="s">
        <v>17</v>
      </c>
      <c r="R61" s="28" t="s">
        <v>18</v>
      </c>
      <c r="S61" s="28" t="s">
        <v>19</v>
      </c>
      <c r="T61" s="27" t="s">
        <v>20</v>
      </c>
      <c r="U61" s="29" t="s">
        <v>21</v>
      </c>
      <c r="V61" s="30" t="s">
        <v>4</v>
      </c>
      <c r="W61" s="954"/>
    </row>
    <row r="62" spans="1:23" ht="15" customHeight="1" x14ac:dyDescent="0.25">
      <c r="A62" s="973"/>
      <c r="B62" s="944"/>
      <c r="C62" s="945"/>
      <c r="D62" s="946"/>
      <c r="E62" s="31" t="s">
        <v>24</v>
      </c>
      <c r="F62" s="32">
        <v>2</v>
      </c>
      <c r="G62" s="32">
        <v>1</v>
      </c>
      <c r="H62" s="33">
        <v>1</v>
      </c>
      <c r="I62" s="34">
        <v>40000</v>
      </c>
      <c r="J62" s="34">
        <f t="shared" ref="J62:J67" si="14">+F62*G62*H62*I62</f>
        <v>80000</v>
      </c>
      <c r="K62" s="34"/>
      <c r="L62" s="34"/>
      <c r="M62" s="34">
        <v>250000</v>
      </c>
      <c r="N62" s="34"/>
      <c r="O62" s="34">
        <v>1</v>
      </c>
      <c r="P62" s="35">
        <v>900000</v>
      </c>
      <c r="Q62" s="35">
        <f t="shared" ref="Q62" si="15">+H62*O62*P62</f>
        <v>900000</v>
      </c>
      <c r="R62" s="35"/>
      <c r="S62" s="35"/>
      <c r="T62" s="35"/>
      <c r="U62" s="35"/>
      <c r="V62" s="36">
        <f>+J62+K62+L62+M62+N62+Q62+R62+S62+T62</f>
        <v>1230000</v>
      </c>
      <c r="W62" s="954"/>
    </row>
    <row r="63" spans="1:23" ht="15" customHeight="1" x14ac:dyDescent="0.25">
      <c r="A63" s="973"/>
      <c r="B63" s="944"/>
      <c r="C63" s="945"/>
      <c r="D63" s="946"/>
      <c r="E63" s="31" t="s">
        <v>38</v>
      </c>
      <c r="F63" s="32">
        <v>1</v>
      </c>
      <c r="G63" s="32">
        <v>1</v>
      </c>
      <c r="H63" s="33">
        <v>1</v>
      </c>
      <c r="I63" s="34">
        <v>40000</v>
      </c>
      <c r="J63" s="34">
        <f t="shared" si="14"/>
        <v>40000</v>
      </c>
      <c r="K63" s="34"/>
      <c r="L63" s="34"/>
      <c r="M63" s="34">
        <v>250000</v>
      </c>
      <c r="N63" s="34"/>
      <c r="O63" s="34"/>
      <c r="P63" s="35"/>
      <c r="Q63" s="35"/>
      <c r="R63" s="35"/>
      <c r="S63" s="35"/>
      <c r="T63" s="35"/>
      <c r="U63" s="35"/>
      <c r="V63" s="36">
        <f t="shared" ref="V63:V67" si="16">+J63+K63+L63+M63+N63+Q63+R63+S63+T63</f>
        <v>290000</v>
      </c>
      <c r="W63" s="954"/>
    </row>
    <row r="64" spans="1:23" ht="15" customHeight="1" x14ac:dyDescent="0.25">
      <c r="A64" s="973"/>
      <c r="B64" s="944"/>
      <c r="C64" s="945"/>
      <c r="D64" s="946"/>
      <c r="E64" s="31" t="s">
        <v>27</v>
      </c>
      <c r="F64" s="32">
        <v>1</v>
      </c>
      <c r="G64" s="32">
        <v>1</v>
      </c>
      <c r="H64" s="33">
        <v>1</v>
      </c>
      <c r="I64" s="34">
        <v>40000</v>
      </c>
      <c r="J64" s="34">
        <f t="shared" si="14"/>
        <v>40000</v>
      </c>
      <c r="K64" s="34"/>
      <c r="L64" s="34"/>
      <c r="M64" s="34"/>
      <c r="N64" s="34"/>
      <c r="O64" s="34"/>
      <c r="P64" s="35"/>
      <c r="Q64" s="35"/>
      <c r="R64" s="35"/>
      <c r="S64" s="35"/>
      <c r="T64" s="35"/>
      <c r="U64" s="35"/>
      <c r="V64" s="36">
        <f t="shared" si="16"/>
        <v>40000</v>
      </c>
      <c r="W64" s="954"/>
    </row>
    <row r="65" spans="1:23" ht="15" customHeight="1" x14ac:dyDescent="0.25">
      <c r="A65" s="973"/>
      <c r="B65" s="944"/>
      <c r="C65" s="945"/>
      <c r="D65" s="946"/>
      <c r="E65" s="31" t="s">
        <v>39</v>
      </c>
      <c r="F65" s="32">
        <v>1</v>
      </c>
      <c r="G65" s="32">
        <v>1</v>
      </c>
      <c r="H65" s="33">
        <v>1</v>
      </c>
      <c r="I65" s="34">
        <v>40000</v>
      </c>
      <c r="J65" s="34">
        <f t="shared" si="14"/>
        <v>40000</v>
      </c>
      <c r="K65" s="34"/>
      <c r="L65" s="34"/>
      <c r="M65" s="34"/>
      <c r="N65" s="34"/>
      <c r="O65" s="34"/>
      <c r="P65" s="35"/>
      <c r="Q65" s="35"/>
      <c r="R65" s="35"/>
      <c r="S65" s="35"/>
      <c r="T65" s="35"/>
      <c r="U65" s="35"/>
      <c r="V65" s="36">
        <f t="shared" si="16"/>
        <v>40000</v>
      </c>
      <c r="W65" s="954"/>
    </row>
    <row r="66" spans="1:23" ht="15" customHeight="1" x14ac:dyDescent="0.25">
      <c r="A66" s="973"/>
      <c r="B66" s="944"/>
      <c r="C66" s="945"/>
      <c r="D66" s="946"/>
      <c r="E66" s="31" t="s">
        <v>93</v>
      </c>
      <c r="F66" s="32">
        <v>2</v>
      </c>
      <c r="G66" s="32">
        <v>1</v>
      </c>
      <c r="H66" s="33">
        <v>1</v>
      </c>
      <c r="I66" s="34">
        <v>40000</v>
      </c>
      <c r="J66" s="34">
        <f t="shared" si="14"/>
        <v>80000</v>
      </c>
      <c r="K66" s="34"/>
      <c r="L66" s="34"/>
      <c r="M66" s="34"/>
      <c r="N66" s="34"/>
      <c r="O66" s="34"/>
      <c r="P66" s="35"/>
      <c r="Q66" s="35"/>
      <c r="R66" s="35"/>
      <c r="S66" s="35"/>
      <c r="T66" s="35"/>
      <c r="U66" s="35"/>
      <c r="V66" s="36">
        <f t="shared" si="16"/>
        <v>80000</v>
      </c>
      <c r="W66" s="954"/>
    </row>
    <row r="67" spans="1:23" ht="15" customHeight="1" x14ac:dyDescent="0.25">
      <c r="A67" s="973"/>
      <c r="B67" s="944"/>
      <c r="C67" s="945"/>
      <c r="D67" s="946"/>
      <c r="E67" s="31" t="s">
        <v>97</v>
      </c>
      <c r="F67" s="32">
        <v>4</v>
      </c>
      <c r="G67" s="32">
        <v>1</v>
      </c>
      <c r="H67" s="33">
        <v>1</v>
      </c>
      <c r="I67" s="34">
        <v>40000</v>
      </c>
      <c r="J67" s="34">
        <f t="shared" si="14"/>
        <v>160000</v>
      </c>
      <c r="K67" s="34"/>
      <c r="L67" s="34"/>
      <c r="M67" s="34"/>
      <c r="N67" s="34"/>
      <c r="O67" s="34"/>
      <c r="P67" s="35"/>
      <c r="Q67" s="35"/>
      <c r="R67" s="35"/>
      <c r="S67" s="35"/>
      <c r="T67" s="35"/>
      <c r="U67" s="35"/>
      <c r="V67" s="36">
        <f t="shared" si="16"/>
        <v>160000</v>
      </c>
      <c r="W67" s="954"/>
    </row>
    <row r="68" spans="1:23" ht="15" customHeight="1" x14ac:dyDescent="0.25">
      <c r="A68" s="973"/>
      <c r="B68" s="944"/>
      <c r="C68" s="945"/>
      <c r="D68" s="946"/>
      <c r="E68" s="96" t="s">
        <v>30</v>
      </c>
      <c r="F68" s="97"/>
      <c r="G68" s="32">
        <v>1</v>
      </c>
      <c r="H68" s="98">
        <v>1</v>
      </c>
      <c r="I68" s="34"/>
      <c r="J68" s="34"/>
      <c r="K68" s="34"/>
      <c r="L68" s="34"/>
      <c r="M68" s="34"/>
      <c r="N68" s="34"/>
      <c r="O68" s="34"/>
      <c r="P68" s="35"/>
      <c r="Q68" s="35"/>
      <c r="R68" s="35"/>
      <c r="S68" s="35"/>
      <c r="T68" s="35"/>
      <c r="U68" s="35">
        <v>600000</v>
      </c>
      <c r="V68" s="36">
        <f>+F68*G68*H68*I68+K68+L68+M68+N68+Q68+R68+S68+T68+U68</f>
        <v>600000</v>
      </c>
      <c r="W68" s="954"/>
    </row>
    <row r="69" spans="1:23" ht="15" customHeight="1" thickBot="1" x14ac:dyDescent="0.3">
      <c r="A69" s="973"/>
      <c r="B69" s="947"/>
      <c r="C69" s="948"/>
      <c r="D69" s="949"/>
      <c r="E69" s="99"/>
      <c r="F69" s="100"/>
      <c r="G69" s="100"/>
      <c r="H69" s="100"/>
      <c r="I69" s="34"/>
      <c r="J69" s="34"/>
      <c r="K69" s="34"/>
      <c r="L69" s="34"/>
      <c r="M69" s="34"/>
      <c r="N69" s="34"/>
      <c r="O69" s="34"/>
      <c r="P69" s="35"/>
      <c r="Q69" s="35"/>
      <c r="R69" s="35"/>
      <c r="S69" s="35"/>
      <c r="T69" s="35"/>
      <c r="U69" s="35"/>
      <c r="V69" s="101">
        <f>SUM(V62:V68)</f>
        <v>2440000</v>
      </c>
      <c r="W69" s="954"/>
    </row>
    <row r="70" spans="1:23" ht="15" customHeight="1" thickBot="1" x14ac:dyDescent="0.3">
      <c r="A70" s="973"/>
      <c r="B70" s="105"/>
      <c r="C70" s="106"/>
      <c r="D70" s="107"/>
      <c r="E70" s="102"/>
      <c r="F70" s="109"/>
      <c r="G70" s="109"/>
      <c r="H70" s="109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1"/>
      <c r="W70" s="954"/>
    </row>
    <row r="71" spans="1:23" ht="15" customHeight="1" x14ac:dyDescent="0.25">
      <c r="A71" s="973"/>
      <c r="B71" s="975" t="s">
        <v>277</v>
      </c>
      <c r="C71" s="976"/>
      <c r="D71" s="977"/>
      <c r="E71" s="112"/>
      <c r="F71" s="113"/>
      <c r="G71" s="113"/>
      <c r="H71" s="113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5"/>
      <c r="T71" s="116"/>
      <c r="U71" s="116"/>
      <c r="V71" s="111"/>
      <c r="W71" s="954"/>
    </row>
    <row r="72" spans="1:23" ht="29.45" customHeight="1" thickBot="1" x14ac:dyDescent="0.3">
      <c r="A72" s="973"/>
      <c r="B72" s="957" t="s">
        <v>173</v>
      </c>
      <c r="C72" s="958"/>
      <c r="D72" s="959"/>
      <c r="E72" s="117"/>
      <c r="F72" s="118"/>
      <c r="G72" s="118"/>
      <c r="H72" s="118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20"/>
      <c r="T72" s="121"/>
      <c r="U72" s="121"/>
      <c r="V72" s="122"/>
      <c r="W72" s="954"/>
    </row>
    <row r="73" spans="1:23" ht="26.25" thickBot="1" x14ac:dyDescent="0.3">
      <c r="A73" s="973"/>
      <c r="B73" s="123"/>
      <c r="C73" s="960" t="s">
        <v>98</v>
      </c>
      <c r="D73" s="961"/>
      <c r="E73" s="47" t="s">
        <v>40</v>
      </c>
      <c r="F73" s="26" t="s">
        <v>6</v>
      </c>
      <c r="G73" s="26" t="s">
        <v>7</v>
      </c>
      <c r="H73" s="26" t="s">
        <v>8</v>
      </c>
      <c r="I73" s="27" t="s">
        <v>9</v>
      </c>
      <c r="J73" s="28" t="s">
        <v>10</v>
      </c>
      <c r="K73" s="27" t="s">
        <v>11</v>
      </c>
      <c r="L73" s="27" t="s">
        <v>12</v>
      </c>
      <c r="M73" s="27" t="s">
        <v>13</v>
      </c>
      <c r="N73" s="27" t="s">
        <v>14</v>
      </c>
      <c r="O73" s="28" t="s">
        <v>15</v>
      </c>
      <c r="P73" s="28" t="s">
        <v>16</v>
      </c>
      <c r="Q73" s="28" t="s">
        <v>17</v>
      </c>
      <c r="R73" s="28" t="s">
        <v>18</v>
      </c>
      <c r="S73" s="28" t="s">
        <v>19</v>
      </c>
      <c r="T73" s="27" t="s">
        <v>20</v>
      </c>
      <c r="U73" s="29" t="s">
        <v>21</v>
      </c>
      <c r="V73" s="30" t="s">
        <v>4</v>
      </c>
      <c r="W73" s="954"/>
    </row>
    <row r="74" spans="1:23" ht="15" customHeight="1" x14ac:dyDescent="0.25">
      <c r="A74" s="973"/>
      <c r="B74" s="54"/>
      <c r="C74" s="962" t="s">
        <v>99</v>
      </c>
      <c r="D74" s="963"/>
      <c r="E74" s="31" t="s">
        <v>24</v>
      </c>
      <c r="F74" s="32">
        <v>2</v>
      </c>
      <c r="G74" s="32">
        <v>1</v>
      </c>
      <c r="H74" s="33">
        <v>1</v>
      </c>
      <c r="I74" s="34">
        <v>40000</v>
      </c>
      <c r="J74" s="34">
        <f t="shared" ref="J74:J79" si="17">+F74*G74*H74*I74</f>
        <v>80000</v>
      </c>
      <c r="K74" s="34"/>
      <c r="L74" s="34"/>
      <c r="M74" s="34">
        <v>250000</v>
      </c>
      <c r="N74" s="34"/>
      <c r="O74" s="34">
        <v>1</v>
      </c>
      <c r="P74" s="35">
        <v>900000</v>
      </c>
      <c r="Q74" s="35">
        <f t="shared" ref="Q74" si="18">+H74*O74*P74</f>
        <v>900000</v>
      </c>
      <c r="R74" s="35"/>
      <c r="S74" s="35"/>
      <c r="T74" s="35"/>
      <c r="U74" s="35"/>
      <c r="V74" s="36">
        <f>+J74+K74+L74+M74+N74+Q74+R74+S74+T74</f>
        <v>1230000</v>
      </c>
      <c r="W74" s="954"/>
    </row>
    <row r="75" spans="1:23" ht="15" customHeight="1" x14ac:dyDescent="0.25">
      <c r="A75" s="973"/>
      <c r="B75" s="54"/>
      <c r="C75" s="962"/>
      <c r="D75" s="963"/>
      <c r="E75" s="31" t="s">
        <v>38</v>
      </c>
      <c r="F75" s="32">
        <v>1</v>
      </c>
      <c r="G75" s="32">
        <v>1</v>
      </c>
      <c r="H75" s="33">
        <v>1</v>
      </c>
      <c r="I75" s="34">
        <v>40000</v>
      </c>
      <c r="J75" s="34">
        <f t="shared" si="17"/>
        <v>40000</v>
      </c>
      <c r="K75" s="34"/>
      <c r="L75" s="34"/>
      <c r="M75" s="34">
        <v>250000</v>
      </c>
      <c r="N75" s="34"/>
      <c r="O75" s="34"/>
      <c r="P75" s="35"/>
      <c r="Q75" s="35"/>
      <c r="R75" s="35"/>
      <c r="S75" s="35">
        <v>250000</v>
      </c>
      <c r="T75" s="35"/>
      <c r="U75" s="35"/>
      <c r="V75" s="36">
        <f t="shared" ref="V75:V79" si="19">+J75+K75+L75+M75+N75+Q75+R75+S75+T75</f>
        <v>540000</v>
      </c>
      <c r="W75" s="954"/>
    </row>
    <row r="76" spans="1:23" ht="15" customHeight="1" x14ac:dyDescent="0.25">
      <c r="A76" s="973"/>
      <c r="B76" s="54"/>
      <c r="C76" s="962"/>
      <c r="D76" s="963"/>
      <c r="E76" s="31" t="s">
        <v>27</v>
      </c>
      <c r="F76" s="32">
        <v>1</v>
      </c>
      <c r="G76" s="32">
        <v>1</v>
      </c>
      <c r="H76" s="33">
        <v>1</v>
      </c>
      <c r="I76" s="34">
        <v>40000</v>
      </c>
      <c r="J76" s="34">
        <f t="shared" si="17"/>
        <v>40000</v>
      </c>
      <c r="K76" s="34"/>
      <c r="L76" s="34"/>
      <c r="M76" s="34"/>
      <c r="N76" s="34"/>
      <c r="O76" s="34"/>
      <c r="P76" s="35"/>
      <c r="Q76" s="35"/>
      <c r="R76" s="35"/>
      <c r="S76" s="35">
        <v>250000</v>
      </c>
      <c r="T76" s="35"/>
      <c r="U76" s="35"/>
      <c r="V76" s="36">
        <f t="shared" si="19"/>
        <v>290000</v>
      </c>
      <c r="W76" s="954"/>
    </row>
    <row r="77" spans="1:23" ht="15" customHeight="1" x14ac:dyDescent="0.25">
      <c r="A77" s="973"/>
      <c r="B77" s="54"/>
      <c r="C77" s="962"/>
      <c r="D77" s="963"/>
      <c r="E77" s="31" t="s">
        <v>39</v>
      </c>
      <c r="F77" s="32">
        <v>1</v>
      </c>
      <c r="G77" s="32">
        <v>1</v>
      </c>
      <c r="H77" s="33">
        <v>1</v>
      </c>
      <c r="I77" s="34">
        <v>40000</v>
      </c>
      <c r="J77" s="34">
        <f t="shared" si="17"/>
        <v>40000</v>
      </c>
      <c r="K77" s="34"/>
      <c r="L77" s="34"/>
      <c r="M77" s="34"/>
      <c r="N77" s="34"/>
      <c r="O77" s="34"/>
      <c r="P77" s="35"/>
      <c r="Q77" s="35"/>
      <c r="R77" s="35"/>
      <c r="S77" s="35">
        <v>250000</v>
      </c>
      <c r="T77" s="35"/>
      <c r="U77" s="35"/>
      <c r="V77" s="36">
        <f t="shared" si="19"/>
        <v>290000</v>
      </c>
      <c r="W77" s="954"/>
    </row>
    <row r="78" spans="1:23" ht="15" customHeight="1" x14ac:dyDescent="0.25">
      <c r="A78" s="973"/>
      <c r="B78" s="54"/>
      <c r="C78" s="962"/>
      <c r="D78" s="963"/>
      <c r="E78" s="31" t="s">
        <v>93</v>
      </c>
      <c r="F78" s="32">
        <v>1</v>
      </c>
      <c r="G78" s="32">
        <v>1</v>
      </c>
      <c r="H78" s="33">
        <v>1</v>
      </c>
      <c r="I78" s="34">
        <v>40000</v>
      </c>
      <c r="J78" s="34">
        <f t="shared" si="17"/>
        <v>40000</v>
      </c>
      <c r="K78" s="34"/>
      <c r="L78" s="34"/>
      <c r="M78" s="34"/>
      <c r="N78" s="34"/>
      <c r="O78" s="34"/>
      <c r="P78" s="35"/>
      <c r="Q78" s="35"/>
      <c r="R78" s="35"/>
      <c r="S78" s="35">
        <v>250000</v>
      </c>
      <c r="T78" s="35"/>
      <c r="U78" s="35"/>
      <c r="V78" s="36">
        <f t="shared" si="19"/>
        <v>290000</v>
      </c>
      <c r="W78" s="954"/>
    </row>
    <row r="79" spans="1:23" ht="15" customHeight="1" x14ac:dyDescent="0.25">
      <c r="A79" s="973"/>
      <c r="B79" s="54"/>
      <c r="C79" s="962"/>
      <c r="D79" s="963"/>
      <c r="E79" s="31" t="s">
        <v>97</v>
      </c>
      <c r="F79" s="32">
        <v>4</v>
      </c>
      <c r="G79" s="32">
        <v>1</v>
      </c>
      <c r="H79" s="33">
        <v>1</v>
      </c>
      <c r="I79" s="34">
        <v>40000</v>
      </c>
      <c r="J79" s="34">
        <f t="shared" si="17"/>
        <v>160000</v>
      </c>
      <c r="K79" s="34"/>
      <c r="L79" s="34"/>
      <c r="M79" s="34"/>
      <c r="N79" s="34"/>
      <c r="O79" s="34"/>
      <c r="P79" s="35"/>
      <c r="Q79" s="35"/>
      <c r="R79" s="35"/>
      <c r="S79" s="35">
        <v>250000</v>
      </c>
      <c r="T79" s="35"/>
      <c r="U79" s="35"/>
      <c r="V79" s="36">
        <f t="shared" si="19"/>
        <v>410000</v>
      </c>
      <c r="W79" s="954"/>
    </row>
    <row r="80" spans="1:23" ht="16.5" customHeight="1" thickBot="1" x14ac:dyDescent="0.3">
      <c r="A80" s="973"/>
      <c r="B80" s="54"/>
      <c r="C80" s="962"/>
      <c r="D80" s="963"/>
      <c r="E80" s="96" t="s">
        <v>30</v>
      </c>
      <c r="F80" s="97"/>
      <c r="G80" s="32">
        <v>1</v>
      </c>
      <c r="H80" s="98">
        <v>1</v>
      </c>
      <c r="I80" s="34"/>
      <c r="J80" s="34"/>
      <c r="K80" s="34"/>
      <c r="L80" s="34"/>
      <c r="M80" s="34"/>
      <c r="N80" s="34"/>
      <c r="O80" s="34"/>
      <c r="P80" s="35"/>
      <c r="Q80" s="35"/>
      <c r="R80" s="35"/>
      <c r="S80" s="35"/>
      <c r="T80" s="35"/>
      <c r="U80" s="35">
        <v>400000</v>
      </c>
      <c r="V80" s="401">
        <f>+F80*G80*H80*I80+K80+L80+M80+N80+Q80+R80+S80+T80+U80</f>
        <v>400000</v>
      </c>
      <c r="W80" s="954"/>
    </row>
    <row r="81" spans="1:23" ht="16.5" customHeight="1" thickBot="1" x14ac:dyDescent="0.3">
      <c r="A81" s="973"/>
      <c r="B81" s="54"/>
      <c r="C81" s="208"/>
      <c r="D81" s="397"/>
      <c r="E81" s="99"/>
      <c r="F81" s="398"/>
      <c r="G81" s="398"/>
      <c r="H81" s="398"/>
      <c r="I81" s="399"/>
      <c r="J81" s="399"/>
      <c r="K81" s="399"/>
      <c r="L81" s="399"/>
      <c r="M81" s="399"/>
      <c r="N81" s="399"/>
      <c r="O81" s="399"/>
      <c r="P81" s="400"/>
      <c r="Q81" s="400"/>
      <c r="R81" s="400"/>
      <c r="S81" s="400"/>
      <c r="T81" s="400"/>
      <c r="U81" s="400"/>
      <c r="V81" s="402">
        <f>SUM(V74:V80)</f>
        <v>3450000</v>
      </c>
      <c r="W81" s="955"/>
    </row>
    <row r="82" spans="1:23" ht="15" customHeight="1" thickBot="1" x14ac:dyDescent="0.3">
      <c r="A82" s="973"/>
      <c r="B82" s="105" t="s">
        <v>41</v>
      </c>
      <c r="C82" s="106" t="s">
        <v>42</v>
      </c>
      <c r="D82" s="107"/>
      <c r="E82" s="102"/>
      <c r="F82" s="109"/>
      <c r="G82" s="109"/>
      <c r="H82" s="109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"/>
      <c r="W82" s="954"/>
    </row>
    <row r="83" spans="1:23" ht="42" customHeight="1" thickBot="1" x14ac:dyDescent="0.3">
      <c r="A83" s="973"/>
      <c r="B83" s="403" t="s">
        <v>43</v>
      </c>
      <c r="C83" s="978" t="s">
        <v>44</v>
      </c>
      <c r="D83" s="979"/>
      <c r="E83" s="291" t="s">
        <v>45</v>
      </c>
      <c r="F83" s="26" t="s">
        <v>6</v>
      </c>
      <c r="G83" s="26" t="s">
        <v>7</v>
      </c>
      <c r="H83" s="26" t="s">
        <v>8</v>
      </c>
      <c r="I83" s="27" t="s">
        <v>9</v>
      </c>
      <c r="J83" s="28" t="s">
        <v>10</v>
      </c>
      <c r="K83" s="27" t="s">
        <v>11</v>
      </c>
      <c r="L83" s="27" t="s">
        <v>12</v>
      </c>
      <c r="M83" s="27" t="s">
        <v>13</v>
      </c>
      <c r="N83" s="27" t="s">
        <v>14</v>
      </c>
      <c r="O83" s="28" t="s">
        <v>15</v>
      </c>
      <c r="P83" s="28" t="s">
        <v>16</v>
      </c>
      <c r="Q83" s="28" t="s">
        <v>17</v>
      </c>
      <c r="R83" s="28" t="s">
        <v>18</v>
      </c>
      <c r="S83" s="28" t="s">
        <v>19</v>
      </c>
      <c r="T83" s="27" t="s">
        <v>20</v>
      </c>
      <c r="U83" s="29" t="s">
        <v>21</v>
      </c>
      <c r="V83" s="30" t="s">
        <v>4</v>
      </c>
      <c r="W83" s="954"/>
    </row>
    <row r="84" spans="1:23" ht="15" customHeight="1" x14ac:dyDescent="0.25">
      <c r="A84" s="973"/>
      <c r="B84" s="404"/>
      <c r="C84" s="962" t="s">
        <v>100</v>
      </c>
      <c r="D84" s="969"/>
      <c r="E84" s="31" t="s">
        <v>24</v>
      </c>
      <c r="F84" s="32">
        <v>2</v>
      </c>
      <c r="G84" s="32">
        <v>2</v>
      </c>
      <c r="H84" s="33">
        <v>1</v>
      </c>
      <c r="I84" s="34">
        <v>40000</v>
      </c>
      <c r="J84" s="34">
        <f t="shared" ref="J84:J89" si="20">+F84*G84*H84*I84</f>
        <v>160000</v>
      </c>
      <c r="K84" s="34"/>
      <c r="L84" s="34"/>
      <c r="M84" s="34">
        <v>250000</v>
      </c>
      <c r="N84" s="34"/>
      <c r="O84" s="34">
        <v>1</v>
      </c>
      <c r="P84" s="35">
        <v>900000</v>
      </c>
      <c r="Q84" s="35">
        <f t="shared" ref="Q84" si="21">+H84*O84*P84</f>
        <v>900000</v>
      </c>
      <c r="R84" s="35"/>
      <c r="S84" s="35"/>
      <c r="T84" s="35"/>
      <c r="U84" s="35"/>
      <c r="V84" s="36">
        <f>+J84+K84+L84+M84+N84+Q84+R84+S84+T84</f>
        <v>1310000</v>
      </c>
      <c r="W84" s="954"/>
    </row>
    <row r="85" spans="1:23" ht="15" customHeight="1" x14ac:dyDescent="0.25">
      <c r="A85" s="973"/>
      <c r="B85" s="404"/>
      <c r="C85" s="962"/>
      <c r="D85" s="969"/>
      <c r="E85" s="31" t="s">
        <v>38</v>
      </c>
      <c r="F85" s="32">
        <v>1</v>
      </c>
      <c r="G85" s="32">
        <v>2</v>
      </c>
      <c r="H85" s="33">
        <v>1</v>
      </c>
      <c r="I85" s="34">
        <v>40000</v>
      </c>
      <c r="J85" s="34">
        <f t="shared" si="20"/>
        <v>80000</v>
      </c>
      <c r="K85" s="34"/>
      <c r="L85" s="34"/>
      <c r="M85" s="34">
        <v>250000</v>
      </c>
      <c r="N85" s="34"/>
      <c r="O85" s="34"/>
      <c r="P85" s="35"/>
      <c r="Q85" s="35"/>
      <c r="R85" s="35"/>
      <c r="S85" s="35"/>
      <c r="T85" s="35"/>
      <c r="U85" s="35"/>
      <c r="V85" s="36">
        <f t="shared" ref="V85:V89" si="22">+J85+K85+L85+M85+N85+Q85+R85+S85+T85</f>
        <v>330000</v>
      </c>
      <c r="W85" s="954"/>
    </row>
    <row r="86" spans="1:23" ht="15" customHeight="1" x14ac:dyDescent="0.25">
      <c r="A86" s="973"/>
      <c r="B86" s="404"/>
      <c r="C86" s="962"/>
      <c r="D86" s="969"/>
      <c r="E86" s="31" t="s">
        <v>27</v>
      </c>
      <c r="F86" s="32">
        <v>1</v>
      </c>
      <c r="G86" s="32">
        <v>2</v>
      </c>
      <c r="H86" s="33">
        <v>1</v>
      </c>
      <c r="I86" s="34">
        <v>40000</v>
      </c>
      <c r="J86" s="34">
        <f t="shared" si="20"/>
        <v>80000</v>
      </c>
      <c r="K86" s="34"/>
      <c r="L86" s="34"/>
      <c r="M86" s="34"/>
      <c r="N86" s="34"/>
      <c r="O86" s="34"/>
      <c r="P86" s="35"/>
      <c r="Q86" s="35"/>
      <c r="R86" s="35"/>
      <c r="S86" s="35"/>
      <c r="T86" s="35"/>
      <c r="U86" s="35"/>
      <c r="V86" s="36">
        <f t="shared" si="22"/>
        <v>80000</v>
      </c>
      <c r="W86" s="954"/>
    </row>
    <row r="87" spans="1:23" ht="15" customHeight="1" x14ac:dyDescent="0.25">
      <c r="A87" s="973"/>
      <c r="B87" s="404"/>
      <c r="C87" s="962"/>
      <c r="D87" s="969"/>
      <c r="E87" s="31" t="s">
        <v>39</v>
      </c>
      <c r="F87" s="32">
        <v>1</v>
      </c>
      <c r="G87" s="32">
        <v>2</v>
      </c>
      <c r="H87" s="33">
        <v>1</v>
      </c>
      <c r="I87" s="34">
        <v>40000</v>
      </c>
      <c r="J87" s="34">
        <f t="shared" si="20"/>
        <v>80000</v>
      </c>
      <c r="K87" s="34"/>
      <c r="L87" s="34"/>
      <c r="M87" s="34"/>
      <c r="N87" s="34"/>
      <c r="O87" s="34"/>
      <c r="P87" s="35"/>
      <c r="Q87" s="35"/>
      <c r="R87" s="35"/>
      <c r="S87" s="35"/>
      <c r="T87" s="35"/>
      <c r="U87" s="35"/>
      <c r="V87" s="36">
        <f t="shared" si="22"/>
        <v>80000</v>
      </c>
      <c r="W87" s="954"/>
    </row>
    <row r="88" spans="1:23" ht="15" customHeight="1" x14ac:dyDescent="0.25">
      <c r="A88" s="973"/>
      <c r="B88" s="404"/>
      <c r="C88" s="962"/>
      <c r="D88" s="969"/>
      <c r="E88" s="31" t="s">
        <v>93</v>
      </c>
      <c r="F88" s="32">
        <v>2</v>
      </c>
      <c r="G88" s="32">
        <v>2</v>
      </c>
      <c r="H88" s="33">
        <v>1</v>
      </c>
      <c r="I88" s="34">
        <v>40000</v>
      </c>
      <c r="J88" s="34">
        <f t="shared" si="20"/>
        <v>160000</v>
      </c>
      <c r="K88" s="34"/>
      <c r="L88" s="34"/>
      <c r="M88" s="34"/>
      <c r="N88" s="34"/>
      <c r="O88" s="34"/>
      <c r="P88" s="35"/>
      <c r="Q88" s="35"/>
      <c r="R88" s="35"/>
      <c r="S88" s="35"/>
      <c r="T88" s="35"/>
      <c r="U88" s="35"/>
      <c r="V88" s="36">
        <f t="shared" si="22"/>
        <v>160000</v>
      </c>
      <c r="W88" s="954"/>
    </row>
    <row r="89" spans="1:23" ht="15" customHeight="1" x14ac:dyDescent="0.25">
      <c r="A89" s="973"/>
      <c r="B89" s="404"/>
      <c r="C89" s="962"/>
      <c r="D89" s="969"/>
      <c r="E89" s="31" t="s">
        <v>101</v>
      </c>
      <c r="F89" s="32">
        <v>15</v>
      </c>
      <c r="G89" s="32">
        <v>2</v>
      </c>
      <c r="H89" s="33">
        <v>1</v>
      </c>
      <c r="I89" s="34">
        <v>40000</v>
      </c>
      <c r="J89" s="34">
        <f t="shared" si="20"/>
        <v>1200000</v>
      </c>
      <c r="K89" s="34"/>
      <c r="L89" s="34"/>
      <c r="M89" s="34"/>
      <c r="N89" s="34"/>
      <c r="O89" s="34"/>
      <c r="P89" s="35"/>
      <c r="Q89" s="35"/>
      <c r="R89" s="35"/>
      <c r="S89" s="35"/>
      <c r="T89" s="35"/>
      <c r="U89" s="35"/>
      <c r="V89" s="36">
        <f t="shared" si="22"/>
        <v>1200000</v>
      </c>
      <c r="W89" s="954"/>
    </row>
    <row r="90" spans="1:23" ht="15" customHeight="1" x14ac:dyDescent="0.25">
      <c r="A90" s="973"/>
      <c r="B90" s="404"/>
      <c r="C90" s="962"/>
      <c r="D90" s="969"/>
      <c r="E90" s="96" t="s">
        <v>30</v>
      </c>
      <c r="F90" s="97"/>
      <c r="G90" s="32">
        <v>2</v>
      </c>
      <c r="H90" s="98">
        <v>1</v>
      </c>
      <c r="I90" s="34"/>
      <c r="J90" s="34"/>
      <c r="K90" s="34"/>
      <c r="L90" s="34"/>
      <c r="M90" s="34"/>
      <c r="N90" s="34"/>
      <c r="O90" s="34"/>
      <c r="P90" s="35"/>
      <c r="Q90" s="35"/>
      <c r="R90" s="35"/>
      <c r="S90" s="35"/>
      <c r="T90" s="35"/>
      <c r="U90" s="35">
        <v>400000</v>
      </c>
      <c r="V90" s="36">
        <f>+F90*G90*H90*I90+K90+L90+M90+N90+Q90+R90+S90+T90+U90</f>
        <v>400000</v>
      </c>
      <c r="W90" s="954"/>
    </row>
    <row r="91" spans="1:23" ht="15" customHeight="1" thickBot="1" x14ac:dyDescent="0.3">
      <c r="A91" s="973"/>
      <c r="B91" s="405"/>
      <c r="C91" s="203"/>
      <c r="D91" s="204"/>
      <c r="E91" s="99"/>
      <c r="F91" s="32"/>
      <c r="G91" s="32"/>
      <c r="H91" s="125"/>
      <c r="I91" s="34"/>
      <c r="J91" s="34"/>
      <c r="K91" s="34"/>
      <c r="L91" s="34"/>
      <c r="M91" s="34"/>
      <c r="N91" s="34"/>
      <c r="O91" s="34"/>
      <c r="P91" s="35"/>
      <c r="Q91" s="35"/>
      <c r="R91" s="35"/>
      <c r="S91" s="35"/>
      <c r="T91" s="35"/>
      <c r="U91" s="35"/>
      <c r="V91" s="126">
        <f>SUM(V84:V90)</f>
        <v>3560000</v>
      </c>
      <c r="W91" s="954"/>
    </row>
    <row r="92" spans="1:23" ht="26.25" thickBot="1" x14ac:dyDescent="0.3">
      <c r="A92" s="973"/>
      <c r="B92" s="127" t="s">
        <v>46</v>
      </c>
      <c r="C92" s="128" t="s">
        <v>47</v>
      </c>
      <c r="E92" s="102" t="s">
        <v>48</v>
      </c>
      <c r="F92" s="26" t="s">
        <v>6</v>
      </c>
      <c r="G92" s="26" t="s">
        <v>7</v>
      </c>
      <c r="H92" s="26" t="s">
        <v>8</v>
      </c>
      <c r="I92" s="27" t="s">
        <v>9</v>
      </c>
      <c r="J92" s="28" t="s">
        <v>10</v>
      </c>
      <c r="K92" s="27" t="s">
        <v>11</v>
      </c>
      <c r="L92" s="27" t="s">
        <v>12</v>
      </c>
      <c r="M92" s="27" t="s">
        <v>13</v>
      </c>
      <c r="N92" s="27" t="s">
        <v>14</v>
      </c>
      <c r="O92" s="28" t="s">
        <v>15</v>
      </c>
      <c r="P92" s="28" t="s">
        <v>16</v>
      </c>
      <c r="Q92" s="28" t="s">
        <v>17</v>
      </c>
      <c r="R92" s="28" t="s">
        <v>18</v>
      </c>
      <c r="S92" s="28" t="s">
        <v>19</v>
      </c>
      <c r="T92" s="27" t="s">
        <v>20</v>
      </c>
      <c r="U92" s="29" t="s">
        <v>21</v>
      </c>
      <c r="V92" s="30" t="s">
        <v>4</v>
      </c>
      <c r="W92" s="954"/>
    </row>
    <row r="93" spans="1:23" ht="15" customHeight="1" thickBot="1" x14ac:dyDescent="0.3">
      <c r="A93" s="973"/>
      <c r="B93" s="129"/>
      <c r="C93" s="130" t="s">
        <v>47</v>
      </c>
      <c r="D93" s="131"/>
      <c r="E93" s="102"/>
      <c r="F93" s="32">
        <v>2</v>
      </c>
      <c r="G93" s="32">
        <v>5</v>
      </c>
      <c r="H93" s="33">
        <v>1</v>
      </c>
      <c r="I93" s="34">
        <v>40000</v>
      </c>
      <c r="J93" s="34">
        <f t="shared" ref="J93" si="23">+F93*G93*H93*I93</f>
        <v>400000</v>
      </c>
      <c r="K93" s="34"/>
      <c r="L93" s="34"/>
      <c r="M93" s="34">
        <f>+G93*250000</f>
        <v>1250000</v>
      </c>
      <c r="N93" s="34"/>
      <c r="O93" s="34"/>
      <c r="P93" s="35"/>
      <c r="Q93" s="35"/>
      <c r="R93" s="35">
        <f>+G93*150000</f>
        <v>750000</v>
      </c>
      <c r="S93" s="35"/>
      <c r="T93" s="35"/>
      <c r="U93" s="35"/>
      <c r="V93" s="126">
        <f>+R93+M93+J93</f>
        <v>2400000</v>
      </c>
      <c r="W93" s="954"/>
    </row>
    <row r="94" spans="1:23" ht="15" customHeight="1" thickBot="1" x14ac:dyDescent="0.3">
      <c r="A94" s="973"/>
      <c r="B94" s="132" t="s">
        <v>49</v>
      </c>
      <c r="C94" s="985" t="s">
        <v>50</v>
      </c>
      <c r="D94" s="986"/>
      <c r="E94" s="102"/>
      <c r="F94" s="109"/>
      <c r="G94" s="109"/>
      <c r="H94" s="109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1"/>
      <c r="W94" s="954"/>
    </row>
    <row r="95" spans="1:23" ht="26.25" thickBot="1" x14ac:dyDescent="0.3">
      <c r="A95" s="973"/>
      <c r="B95" s="941" t="s">
        <v>258</v>
      </c>
      <c r="C95" s="942"/>
      <c r="D95" s="943"/>
      <c r="E95" s="25" t="s">
        <v>51</v>
      </c>
      <c r="F95" s="26" t="s">
        <v>6</v>
      </c>
      <c r="G95" s="26" t="s">
        <v>7</v>
      </c>
      <c r="H95" s="26" t="s">
        <v>8</v>
      </c>
      <c r="I95" s="27" t="s">
        <v>9</v>
      </c>
      <c r="J95" s="28" t="s">
        <v>10</v>
      </c>
      <c r="K95" s="27" t="s">
        <v>11</v>
      </c>
      <c r="L95" s="27" t="s">
        <v>12</v>
      </c>
      <c r="M95" s="27" t="s">
        <v>13</v>
      </c>
      <c r="N95" s="27" t="s">
        <v>14</v>
      </c>
      <c r="O95" s="28" t="s">
        <v>15</v>
      </c>
      <c r="P95" s="28" t="s">
        <v>16</v>
      </c>
      <c r="Q95" s="28" t="s">
        <v>17</v>
      </c>
      <c r="R95" s="28" t="s">
        <v>18</v>
      </c>
      <c r="S95" s="28" t="s">
        <v>19</v>
      </c>
      <c r="T95" s="27" t="s">
        <v>20</v>
      </c>
      <c r="U95" s="29" t="s">
        <v>21</v>
      </c>
      <c r="V95" s="30" t="s">
        <v>4</v>
      </c>
      <c r="W95" s="954"/>
    </row>
    <row r="96" spans="1:23" ht="15" customHeight="1" x14ac:dyDescent="0.25">
      <c r="A96" s="973"/>
      <c r="B96" s="944"/>
      <c r="C96" s="945"/>
      <c r="D96" s="946"/>
      <c r="E96" s="25"/>
      <c r="F96" s="26" t="s">
        <v>6</v>
      </c>
      <c r="G96" s="26" t="s">
        <v>7</v>
      </c>
      <c r="H96" s="26" t="s">
        <v>8</v>
      </c>
      <c r="I96" s="27" t="s">
        <v>9</v>
      </c>
      <c r="J96" s="28" t="s">
        <v>10</v>
      </c>
      <c r="K96" s="27" t="s">
        <v>11</v>
      </c>
      <c r="L96" s="27" t="s">
        <v>12</v>
      </c>
      <c r="M96" s="27" t="s">
        <v>13</v>
      </c>
      <c r="N96" s="27" t="s">
        <v>14</v>
      </c>
      <c r="O96" s="28" t="s">
        <v>15</v>
      </c>
      <c r="P96" s="28" t="s">
        <v>16</v>
      </c>
      <c r="Q96" s="28" t="s">
        <v>17</v>
      </c>
      <c r="R96" s="28" t="s">
        <v>18</v>
      </c>
      <c r="S96" s="28" t="s">
        <v>19</v>
      </c>
      <c r="T96" s="27" t="s">
        <v>20</v>
      </c>
      <c r="U96" s="29" t="s">
        <v>21</v>
      </c>
      <c r="V96" s="30" t="s">
        <v>4</v>
      </c>
      <c r="W96" s="954"/>
    </row>
    <row r="97" spans="1:23" ht="15" customHeight="1" x14ac:dyDescent="0.25">
      <c r="A97" s="973"/>
      <c r="B97" s="944"/>
      <c r="C97" s="945"/>
      <c r="D97" s="946"/>
      <c r="E97" s="31" t="s">
        <v>24</v>
      </c>
      <c r="F97" s="32">
        <v>2</v>
      </c>
      <c r="G97" s="32">
        <v>1</v>
      </c>
      <c r="H97" s="33">
        <v>1</v>
      </c>
      <c r="I97" s="34">
        <v>40000</v>
      </c>
      <c r="J97" s="34">
        <f t="shared" ref="J97:J102" si="24">+F97*G97*H97*I97</f>
        <v>80000</v>
      </c>
      <c r="K97" s="34"/>
      <c r="L97" s="34"/>
      <c r="M97" s="34">
        <v>250000</v>
      </c>
      <c r="N97" s="34"/>
      <c r="O97" s="34">
        <v>1</v>
      </c>
      <c r="P97" s="35">
        <v>900000</v>
      </c>
      <c r="Q97" s="35">
        <f t="shared" ref="Q97" si="25">+H97*O97*P97</f>
        <v>900000</v>
      </c>
      <c r="R97" s="35"/>
      <c r="S97" s="35"/>
      <c r="T97" s="35"/>
      <c r="U97" s="35"/>
      <c r="V97" s="36">
        <f>+J97+K97+L97+M97+N97+Q97+R97+S97+T97</f>
        <v>1230000</v>
      </c>
      <c r="W97" s="954"/>
    </row>
    <row r="98" spans="1:23" ht="15" customHeight="1" x14ac:dyDescent="0.25">
      <c r="A98" s="973"/>
      <c r="B98" s="944"/>
      <c r="C98" s="945"/>
      <c r="D98" s="946"/>
      <c r="E98" s="31" t="s">
        <v>38</v>
      </c>
      <c r="F98" s="32">
        <v>1</v>
      </c>
      <c r="G98" s="32">
        <v>1</v>
      </c>
      <c r="H98" s="33">
        <v>1</v>
      </c>
      <c r="I98" s="34">
        <v>40000</v>
      </c>
      <c r="J98" s="34">
        <f t="shared" si="24"/>
        <v>40000</v>
      </c>
      <c r="K98" s="34"/>
      <c r="L98" s="34"/>
      <c r="M98" s="34">
        <v>250000</v>
      </c>
      <c r="N98" s="34"/>
      <c r="O98" s="34"/>
      <c r="P98" s="35"/>
      <c r="Q98" s="35"/>
      <c r="R98" s="35"/>
      <c r="S98" s="35"/>
      <c r="T98" s="35"/>
      <c r="U98" s="35"/>
      <c r="V98" s="36">
        <f t="shared" ref="V98:V102" si="26">+J98+K98+L98+M98+N98+Q98+R98+S98+T98</f>
        <v>290000</v>
      </c>
      <c r="W98" s="954"/>
    </row>
    <row r="99" spans="1:23" ht="15" customHeight="1" x14ac:dyDescent="0.25">
      <c r="A99" s="973"/>
      <c r="B99" s="944"/>
      <c r="C99" s="945"/>
      <c r="D99" s="946"/>
      <c r="E99" s="31" t="s">
        <v>27</v>
      </c>
      <c r="F99" s="32">
        <v>1</v>
      </c>
      <c r="G99" s="32">
        <v>1</v>
      </c>
      <c r="H99" s="33">
        <v>1</v>
      </c>
      <c r="I99" s="34">
        <v>40000</v>
      </c>
      <c r="J99" s="34">
        <f t="shared" si="24"/>
        <v>40000</v>
      </c>
      <c r="K99" s="34"/>
      <c r="L99" s="34"/>
      <c r="M99" s="34"/>
      <c r="N99" s="34"/>
      <c r="O99" s="34"/>
      <c r="P99" s="35"/>
      <c r="Q99" s="35"/>
      <c r="R99" s="35"/>
      <c r="S99" s="35"/>
      <c r="T99" s="35"/>
      <c r="U99" s="35"/>
      <c r="V99" s="36">
        <f t="shared" si="26"/>
        <v>40000</v>
      </c>
      <c r="W99" s="954"/>
    </row>
    <row r="100" spans="1:23" ht="15" customHeight="1" x14ac:dyDescent="0.25">
      <c r="A100" s="973"/>
      <c r="B100" s="944"/>
      <c r="C100" s="945"/>
      <c r="D100" s="946"/>
      <c r="E100" s="31" t="s">
        <v>39</v>
      </c>
      <c r="F100" s="32">
        <v>1</v>
      </c>
      <c r="G100" s="32">
        <v>1</v>
      </c>
      <c r="H100" s="33">
        <v>1</v>
      </c>
      <c r="I100" s="34">
        <v>40000</v>
      </c>
      <c r="J100" s="34">
        <f t="shared" si="24"/>
        <v>40000</v>
      </c>
      <c r="K100" s="34"/>
      <c r="L100" s="34"/>
      <c r="M100" s="34"/>
      <c r="N100" s="34"/>
      <c r="O100" s="34"/>
      <c r="P100" s="35"/>
      <c r="Q100" s="35"/>
      <c r="R100" s="35"/>
      <c r="S100" s="35"/>
      <c r="T100" s="35"/>
      <c r="U100" s="35"/>
      <c r="V100" s="36">
        <f t="shared" si="26"/>
        <v>40000</v>
      </c>
      <c r="W100" s="954"/>
    </row>
    <row r="101" spans="1:23" ht="15" customHeight="1" x14ac:dyDescent="0.25">
      <c r="A101" s="973"/>
      <c r="B101" s="944"/>
      <c r="C101" s="945"/>
      <c r="D101" s="946"/>
      <c r="E101" s="31" t="s">
        <v>93</v>
      </c>
      <c r="F101" s="32">
        <v>2</v>
      </c>
      <c r="G101" s="32">
        <v>1</v>
      </c>
      <c r="H101" s="33">
        <v>1</v>
      </c>
      <c r="I101" s="34">
        <v>40000</v>
      </c>
      <c r="J101" s="34">
        <f t="shared" si="24"/>
        <v>80000</v>
      </c>
      <c r="K101" s="34"/>
      <c r="L101" s="34"/>
      <c r="M101" s="34"/>
      <c r="N101" s="34"/>
      <c r="O101" s="34"/>
      <c r="P101" s="35"/>
      <c r="Q101" s="35"/>
      <c r="R101" s="35"/>
      <c r="S101" s="35"/>
      <c r="T101" s="35"/>
      <c r="U101" s="35"/>
      <c r="V101" s="36">
        <f t="shared" si="26"/>
        <v>80000</v>
      </c>
      <c r="W101" s="954"/>
    </row>
    <row r="102" spans="1:23" ht="15" customHeight="1" x14ac:dyDescent="0.25">
      <c r="A102" s="973"/>
      <c r="B102" s="944"/>
      <c r="C102" s="945"/>
      <c r="D102" s="946"/>
      <c r="E102" s="31" t="s">
        <v>97</v>
      </c>
      <c r="F102" s="32">
        <v>4</v>
      </c>
      <c r="G102" s="32">
        <v>1</v>
      </c>
      <c r="H102" s="33">
        <v>1</v>
      </c>
      <c r="I102" s="34">
        <v>40000</v>
      </c>
      <c r="J102" s="34">
        <f t="shared" si="24"/>
        <v>160000</v>
      </c>
      <c r="K102" s="34"/>
      <c r="L102" s="34"/>
      <c r="M102" s="34"/>
      <c r="N102" s="34"/>
      <c r="O102" s="34"/>
      <c r="P102" s="35"/>
      <c r="Q102" s="35"/>
      <c r="R102" s="35"/>
      <c r="S102" s="35"/>
      <c r="T102" s="35"/>
      <c r="U102" s="35"/>
      <c r="V102" s="36">
        <f t="shared" si="26"/>
        <v>160000</v>
      </c>
      <c r="W102" s="954"/>
    </row>
    <row r="103" spans="1:23" ht="15" customHeight="1" thickBot="1" x14ac:dyDescent="0.3">
      <c r="A103" s="973"/>
      <c r="B103" s="947"/>
      <c r="C103" s="948"/>
      <c r="D103" s="949"/>
      <c r="E103" s="96" t="s">
        <v>30</v>
      </c>
      <c r="F103" s="97"/>
      <c r="G103" s="32">
        <v>1</v>
      </c>
      <c r="H103" s="98">
        <v>1</v>
      </c>
      <c r="I103" s="34"/>
      <c r="J103" s="34"/>
      <c r="K103" s="34"/>
      <c r="L103" s="34"/>
      <c r="M103" s="34"/>
      <c r="N103" s="34"/>
      <c r="O103" s="34"/>
      <c r="P103" s="35"/>
      <c r="Q103" s="35"/>
      <c r="R103" s="35"/>
      <c r="S103" s="35"/>
      <c r="T103" s="35"/>
      <c r="U103" s="35">
        <v>600000</v>
      </c>
      <c r="V103" s="36">
        <f>+F103*G103*H103*I103+K103+L103+M103+N103+Q103+R103+S103+T103+U103</f>
        <v>600000</v>
      </c>
      <c r="W103" s="954"/>
    </row>
    <row r="104" spans="1:23" ht="15" customHeight="1" thickBot="1" x14ac:dyDescent="0.3">
      <c r="A104" s="973"/>
      <c r="B104" s="105"/>
      <c r="C104" s="106"/>
      <c r="D104" s="107"/>
      <c r="E104" s="99"/>
      <c r="F104" s="100"/>
      <c r="G104" s="100"/>
      <c r="H104" s="100"/>
      <c r="I104" s="34"/>
      <c r="J104" s="34"/>
      <c r="K104" s="34"/>
      <c r="L104" s="34"/>
      <c r="M104" s="34"/>
      <c r="N104" s="34"/>
      <c r="O104" s="34"/>
      <c r="P104" s="35"/>
      <c r="Q104" s="35"/>
      <c r="R104" s="35"/>
      <c r="S104" s="35"/>
      <c r="T104" s="35"/>
      <c r="U104" s="35"/>
      <c r="V104" s="101">
        <f>SUM(V97:V103)</f>
        <v>2440000</v>
      </c>
      <c r="W104" s="954"/>
    </row>
    <row r="105" spans="1:23" ht="15" customHeight="1" thickBot="1" x14ac:dyDescent="0.3">
      <c r="A105" s="973"/>
      <c r="B105" s="406" t="s">
        <v>52</v>
      </c>
      <c r="C105" s="407"/>
      <c r="D105" s="408"/>
      <c r="E105" s="133"/>
      <c r="F105" s="134"/>
      <c r="G105" s="134"/>
      <c r="H105" s="134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6"/>
      <c r="T105" s="110"/>
      <c r="U105" s="110"/>
      <c r="V105" s="111"/>
      <c r="W105" s="954"/>
    </row>
    <row r="106" spans="1:23" ht="15" customHeight="1" thickBot="1" x14ac:dyDescent="0.3">
      <c r="A106" s="973"/>
      <c r="B106" s="957" t="s">
        <v>53</v>
      </c>
      <c r="C106" s="958"/>
      <c r="D106" s="959"/>
      <c r="E106" s="117"/>
      <c r="F106" s="118"/>
      <c r="G106" s="118"/>
      <c r="H106" s="118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37"/>
      <c r="T106" s="110"/>
      <c r="U106" s="110"/>
      <c r="V106" s="111"/>
      <c r="W106" s="954"/>
    </row>
    <row r="107" spans="1:23" ht="39" thickBot="1" x14ac:dyDescent="0.3">
      <c r="A107" s="973"/>
      <c r="B107" s="123"/>
      <c r="C107" s="960" t="s">
        <v>54</v>
      </c>
      <c r="D107" s="961"/>
      <c r="E107" s="47" t="s">
        <v>55</v>
      </c>
      <c r="F107" s="26" t="s">
        <v>6</v>
      </c>
      <c r="G107" s="26" t="s">
        <v>7</v>
      </c>
      <c r="H107" s="26" t="s">
        <v>8</v>
      </c>
      <c r="I107" s="27" t="s">
        <v>9</v>
      </c>
      <c r="J107" s="28" t="s">
        <v>10</v>
      </c>
      <c r="K107" s="27" t="s">
        <v>11</v>
      </c>
      <c r="L107" s="27" t="s">
        <v>12</v>
      </c>
      <c r="M107" s="27" t="s">
        <v>13</v>
      </c>
      <c r="N107" s="27" t="s">
        <v>14</v>
      </c>
      <c r="O107" s="28" t="s">
        <v>15</v>
      </c>
      <c r="P107" s="28" t="s">
        <v>16</v>
      </c>
      <c r="Q107" s="28" t="s">
        <v>17</v>
      </c>
      <c r="R107" s="28" t="s">
        <v>18</v>
      </c>
      <c r="S107" s="28" t="s">
        <v>19</v>
      </c>
      <c r="T107" s="27" t="s">
        <v>20</v>
      </c>
      <c r="U107" s="29" t="s">
        <v>21</v>
      </c>
      <c r="V107" s="30" t="s">
        <v>4</v>
      </c>
      <c r="W107" s="954"/>
    </row>
    <row r="108" spans="1:23" ht="15" customHeight="1" x14ac:dyDescent="0.25">
      <c r="A108" s="973"/>
      <c r="B108" s="54"/>
      <c r="C108" s="962" t="s">
        <v>102</v>
      </c>
      <c r="D108" s="963"/>
      <c r="E108" s="31" t="s">
        <v>24</v>
      </c>
      <c r="F108" s="32">
        <v>2</v>
      </c>
      <c r="G108" s="32">
        <v>1</v>
      </c>
      <c r="H108" s="33">
        <v>1</v>
      </c>
      <c r="I108" s="34">
        <v>40000</v>
      </c>
      <c r="J108" s="34">
        <f t="shared" ref="J108:J113" si="27">+F108*G108*H108*I108</f>
        <v>80000</v>
      </c>
      <c r="K108" s="34"/>
      <c r="L108" s="34"/>
      <c r="M108" s="34">
        <v>250000</v>
      </c>
      <c r="N108" s="34"/>
      <c r="O108" s="34">
        <v>1</v>
      </c>
      <c r="P108" s="35">
        <v>900000</v>
      </c>
      <c r="Q108" s="35">
        <f t="shared" ref="Q108" si="28">+H108*O108*P108</f>
        <v>900000</v>
      </c>
      <c r="R108" s="35"/>
      <c r="S108" s="35"/>
      <c r="T108" s="35"/>
      <c r="U108" s="35"/>
      <c r="V108" s="36">
        <f>+J108+K108+L108+M108+N108+Q108+R108+S108+T108</f>
        <v>1230000</v>
      </c>
      <c r="W108" s="954"/>
    </row>
    <row r="109" spans="1:23" ht="15" customHeight="1" x14ac:dyDescent="0.25">
      <c r="A109" s="973"/>
      <c r="B109" s="54"/>
      <c r="C109" s="962"/>
      <c r="D109" s="963"/>
      <c r="E109" s="31" t="s">
        <v>38</v>
      </c>
      <c r="F109" s="32">
        <v>1</v>
      </c>
      <c r="G109" s="32">
        <v>1</v>
      </c>
      <c r="H109" s="33">
        <v>1</v>
      </c>
      <c r="I109" s="34">
        <v>40000</v>
      </c>
      <c r="J109" s="34">
        <f t="shared" si="27"/>
        <v>40000</v>
      </c>
      <c r="K109" s="34"/>
      <c r="L109" s="34"/>
      <c r="M109" s="34">
        <v>250000</v>
      </c>
      <c r="N109" s="34"/>
      <c r="O109" s="34"/>
      <c r="P109" s="35"/>
      <c r="Q109" s="35"/>
      <c r="R109" s="35"/>
      <c r="S109" s="35">
        <v>250000</v>
      </c>
      <c r="T109" s="35"/>
      <c r="U109" s="35"/>
      <c r="V109" s="36">
        <f t="shared" ref="V109:V113" si="29">+J109+K109+L109+M109+N109+Q109+R109+S109+T109</f>
        <v>540000</v>
      </c>
      <c r="W109" s="954"/>
    </row>
    <row r="110" spans="1:23" ht="15" customHeight="1" x14ac:dyDescent="0.25">
      <c r="A110" s="973"/>
      <c r="B110" s="54"/>
      <c r="C110" s="962"/>
      <c r="D110" s="963"/>
      <c r="E110" s="31" t="s">
        <v>27</v>
      </c>
      <c r="F110" s="32">
        <v>1</v>
      </c>
      <c r="G110" s="32">
        <v>1</v>
      </c>
      <c r="H110" s="33">
        <v>1</v>
      </c>
      <c r="I110" s="34">
        <v>40000</v>
      </c>
      <c r="J110" s="34">
        <f t="shared" si="27"/>
        <v>40000</v>
      </c>
      <c r="K110" s="34"/>
      <c r="L110" s="34"/>
      <c r="M110" s="34"/>
      <c r="N110" s="34"/>
      <c r="O110" s="34"/>
      <c r="P110" s="35"/>
      <c r="Q110" s="35"/>
      <c r="R110" s="35"/>
      <c r="S110" s="35">
        <v>250000</v>
      </c>
      <c r="T110" s="35"/>
      <c r="U110" s="35"/>
      <c r="V110" s="36">
        <f t="shared" si="29"/>
        <v>290000</v>
      </c>
      <c r="W110" s="954"/>
    </row>
    <row r="111" spans="1:23" ht="15" customHeight="1" x14ac:dyDescent="0.25">
      <c r="A111" s="973"/>
      <c r="B111" s="54"/>
      <c r="C111" s="962"/>
      <c r="D111" s="963"/>
      <c r="E111" s="31" t="s">
        <v>39</v>
      </c>
      <c r="F111" s="32">
        <v>1</v>
      </c>
      <c r="G111" s="32">
        <v>1</v>
      </c>
      <c r="H111" s="33">
        <v>1</v>
      </c>
      <c r="I111" s="34">
        <v>40000</v>
      </c>
      <c r="J111" s="34">
        <f t="shared" si="27"/>
        <v>40000</v>
      </c>
      <c r="K111" s="34"/>
      <c r="L111" s="34"/>
      <c r="M111" s="34"/>
      <c r="N111" s="34"/>
      <c r="O111" s="34"/>
      <c r="P111" s="35"/>
      <c r="Q111" s="35"/>
      <c r="R111" s="35"/>
      <c r="S111" s="35">
        <v>250000</v>
      </c>
      <c r="T111" s="35"/>
      <c r="U111" s="35"/>
      <c r="V111" s="36">
        <f t="shared" si="29"/>
        <v>290000</v>
      </c>
      <c r="W111" s="954"/>
    </row>
    <row r="112" spans="1:23" ht="15" customHeight="1" x14ac:dyDescent="0.25">
      <c r="A112" s="973"/>
      <c r="B112" s="54"/>
      <c r="C112" s="962"/>
      <c r="D112" s="963"/>
      <c r="E112" s="31" t="s">
        <v>93</v>
      </c>
      <c r="F112" s="32">
        <v>2</v>
      </c>
      <c r="G112" s="32">
        <v>1</v>
      </c>
      <c r="H112" s="33">
        <v>1</v>
      </c>
      <c r="I112" s="34">
        <v>40000</v>
      </c>
      <c r="J112" s="34">
        <f t="shared" si="27"/>
        <v>80000</v>
      </c>
      <c r="K112" s="34"/>
      <c r="L112" s="34"/>
      <c r="M112" s="34"/>
      <c r="N112" s="34"/>
      <c r="O112" s="34"/>
      <c r="P112" s="35"/>
      <c r="Q112" s="35"/>
      <c r="R112" s="35"/>
      <c r="S112" s="35">
        <v>250000</v>
      </c>
      <c r="T112" s="35"/>
      <c r="U112" s="35"/>
      <c r="V112" s="36">
        <f t="shared" si="29"/>
        <v>330000</v>
      </c>
      <c r="W112" s="954"/>
    </row>
    <row r="113" spans="1:23" ht="15" customHeight="1" x14ac:dyDescent="0.25">
      <c r="A113" s="973"/>
      <c r="B113" s="54"/>
      <c r="C113" s="962"/>
      <c r="D113" s="963"/>
      <c r="E113" s="31" t="s">
        <v>97</v>
      </c>
      <c r="F113" s="32">
        <v>4</v>
      </c>
      <c r="G113" s="32">
        <v>1</v>
      </c>
      <c r="H113" s="33">
        <v>1</v>
      </c>
      <c r="I113" s="34">
        <v>40000</v>
      </c>
      <c r="J113" s="34">
        <f t="shared" si="27"/>
        <v>160000</v>
      </c>
      <c r="K113" s="34"/>
      <c r="L113" s="34"/>
      <c r="M113" s="34"/>
      <c r="N113" s="34"/>
      <c r="O113" s="34"/>
      <c r="P113" s="35"/>
      <c r="Q113" s="35"/>
      <c r="R113" s="35"/>
      <c r="S113" s="35">
        <v>250000</v>
      </c>
      <c r="T113" s="35"/>
      <c r="U113" s="35"/>
      <c r="V113" s="36">
        <f t="shared" si="29"/>
        <v>410000</v>
      </c>
      <c r="W113" s="954"/>
    </row>
    <row r="114" spans="1:23" ht="15" customHeight="1" thickBot="1" x14ac:dyDescent="0.3">
      <c r="A114" s="973"/>
      <c r="B114" s="54"/>
      <c r="C114" s="962"/>
      <c r="D114" s="963"/>
      <c r="E114" s="96" t="s">
        <v>30</v>
      </c>
      <c r="F114" s="97"/>
      <c r="G114" s="32">
        <v>1</v>
      </c>
      <c r="H114" s="98">
        <v>1</v>
      </c>
      <c r="I114" s="34"/>
      <c r="J114" s="34"/>
      <c r="K114" s="34"/>
      <c r="L114" s="34"/>
      <c r="M114" s="34"/>
      <c r="N114" s="34"/>
      <c r="O114" s="34"/>
      <c r="P114" s="35"/>
      <c r="Q114" s="35"/>
      <c r="R114" s="35"/>
      <c r="S114" s="35"/>
      <c r="T114" s="35"/>
      <c r="U114" s="35">
        <v>400000</v>
      </c>
      <c r="V114" s="36">
        <f>+F114*G114*H114*I114+K114+L114+M114+N114+Q114+R114+S114+T114+U114</f>
        <v>400000</v>
      </c>
      <c r="W114" s="954"/>
    </row>
    <row r="115" spans="1:23" ht="15" customHeight="1" thickBot="1" x14ac:dyDescent="0.3">
      <c r="A115" s="973"/>
      <c r="B115" s="138"/>
      <c r="C115" s="106"/>
      <c r="D115" s="107"/>
      <c r="E115" s="102"/>
      <c r="F115" s="109"/>
      <c r="G115" s="109"/>
      <c r="H115" s="109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24">
        <f>SUM(V108:V114)</f>
        <v>3490000</v>
      </c>
      <c r="W115" s="954"/>
    </row>
    <row r="116" spans="1:23" ht="15.75" thickBot="1" x14ac:dyDescent="0.3">
      <c r="A116" s="973"/>
      <c r="B116" s="105" t="s">
        <v>56</v>
      </c>
      <c r="C116" s="106" t="s">
        <v>57</v>
      </c>
      <c r="D116" s="107"/>
      <c r="E116" s="102"/>
      <c r="F116" s="109"/>
      <c r="G116" s="109"/>
      <c r="H116" s="109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1"/>
      <c r="W116" s="954"/>
    </row>
    <row r="117" spans="1:23" ht="25.5" x14ac:dyDescent="0.25">
      <c r="A117" s="973"/>
      <c r="B117" s="941" t="s">
        <v>272</v>
      </c>
      <c r="C117" s="942"/>
      <c r="D117" s="943"/>
      <c r="E117" s="25" t="s">
        <v>58</v>
      </c>
      <c r="F117" s="26" t="s">
        <v>6</v>
      </c>
      <c r="G117" s="26" t="s">
        <v>7</v>
      </c>
      <c r="H117" s="26" t="s">
        <v>8</v>
      </c>
      <c r="I117" s="27" t="s">
        <v>9</v>
      </c>
      <c r="J117" s="28" t="s">
        <v>10</v>
      </c>
      <c r="K117" s="27" t="s">
        <v>11</v>
      </c>
      <c r="L117" s="27" t="s">
        <v>12</v>
      </c>
      <c r="M117" s="27" t="s">
        <v>13</v>
      </c>
      <c r="N117" s="27" t="s">
        <v>14</v>
      </c>
      <c r="O117" s="28" t="s">
        <v>15</v>
      </c>
      <c r="P117" s="28" t="s">
        <v>16</v>
      </c>
      <c r="Q117" s="28" t="s">
        <v>17</v>
      </c>
      <c r="R117" s="28" t="s">
        <v>18</v>
      </c>
      <c r="S117" s="28" t="s">
        <v>19</v>
      </c>
      <c r="T117" s="27" t="s">
        <v>20</v>
      </c>
      <c r="U117" s="29" t="s">
        <v>21</v>
      </c>
      <c r="V117" s="30" t="s">
        <v>4</v>
      </c>
      <c r="W117" s="954"/>
    </row>
    <row r="118" spans="1:23" ht="15" customHeight="1" x14ac:dyDescent="0.25">
      <c r="A118" s="973"/>
      <c r="B118" s="944"/>
      <c r="C118" s="945"/>
      <c r="D118" s="946"/>
      <c r="E118" s="31" t="s">
        <v>24</v>
      </c>
      <c r="F118" s="32">
        <v>2</v>
      </c>
      <c r="G118" s="32">
        <v>1</v>
      </c>
      <c r="H118" s="33">
        <v>1</v>
      </c>
      <c r="I118" s="34">
        <v>40000</v>
      </c>
      <c r="J118" s="34">
        <f t="shared" ref="J118:J123" si="30">+F118*G118*H118*I118</f>
        <v>80000</v>
      </c>
      <c r="K118" s="34"/>
      <c r="L118" s="34"/>
      <c r="M118" s="34">
        <v>250000</v>
      </c>
      <c r="N118" s="34"/>
      <c r="O118" s="34">
        <v>1</v>
      </c>
      <c r="P118" s="35">
        <v>900000</v>
      </c>
      <c r="Q118" s="35">
        <f t="shared" ref="Q118" si="31">+H118*O118*P118</f>
        <v>900000</v>
      </c>
      <c r="R118" s="35"/>
      <c r="S118" s="35"/>
      <c r="T118" s="35"/>
      <c r="U118" s="35"/>
      <c r="V118" s="36">
        <f>+J118+K118+L118+M118+N118+Q118+R118+S118+T118</f>
        <v>1230000</v>
      </c>
      <c r="W118" s="954"/>
    </row>
    <row r="119" spans="1:23" ht="15" customHeight="1" x14ac:dyDescent="0.25">
      <c r="A119" s="973"/>
      <c r="B119" s="944"/>
      <c r="C119" s="945"/>
      <c r="D119" s="946"/>
      <c r="E119" s="31" t="s">
        <v>38</v>
      </c>
      <c r="F119" s="32">
        <v>1</v>
      </c>
      <c r="G119" s="32">
        <v>1</v>
      </c>
      <c r="H119" s="33">
        <v>1</v>
      </c>
      <c r="I119" s="34">
        <v>40000</v>
      </c>
      <c r="J119" s="34">
        <f t="shared" si="30"/>
        <v>40000</v>
      </c>
      <c r="K119" s="34"/>
      <c r="L119" s="34"/>
      <c r="M119" s="34">
        <v>250000</v>
      </c>
      <c r="N119" s="34"/>
      <c r="O119" s="34"/>
      <c r="P119" s="35"/>
      <c r="Q119" s="35"/>
      <c r="R119" s="35"/>
      <c r="S119" s="35"/>
      <c r="T119" s="35"/>
      <c r="U119" s="35"/>
      <c r="V119" s="36">
        <f t="shared" ref="V119:V123" si="32">+J119+K119+L119+M119+N119+Q119+R119+S119+T119</f>
        <v>290000</v>
      </c>
      <c r="W119" s="954"/>
    </row>
    <row r="120" spans="1:23" ht="15" customHeight="1" x14ac:dyDescent="0.25">
      <c r="A120" s="973"/>
      <c r="B120" s="944"/>
      <c r="C120" s="945"/>
      <c r="D120" s="946"/>
      <c r="E120" s="31" t="s">
        <v>27</v>
      </c>
      <c r="F120" s="32">
        <v>1</v>
      </c>
      <c r="G120" s="32">
        <v>1</v>
      </c>
      <c r="H120" s="33">
        <v>1</v>
      </c>
      <c r="I120" s="34">
        <v>40000</v>
      </c>
      <c r="J120" s="34">
        <f t="shared" si="30"/>
        <v>40000</v>
      </c>
      <c r="K120" s="34"/>
      <c r="L120" s="34"/>
      <c r="M120" s="34"/>
      <c r="N120" s="34"/>
      <c r="O120" s="34"/>
      <c r="P120" s="35"/>
      <c r="Q120" s="35"/>
      <c r="R120" s="35"/>
      <c r="S120" s="35"/>
      <c r="T120" s="35"/>
      <c r="U120" s="35"/>
      <c r="V120" s="36">
        <f t="shared" si="32"/>
        <v>40000</v>
      </c>
      <c r="W120" s="954"/>
    </row>
    <row r="121" spans="1:23" ht="15" customHeight="1" x14ac:dyDescent="0.25">
      <c r="A121" s="973"/>
      <c r="B121" s="944"/>
      <c r="C121" s="945"/>
      <c r="D121" s="946"/>
      <c r="E121" s="31" t="s">
        <v>39</v>
      </c>
      <c r="F121" s="32">
        <v>1</v>
      </c>
      <c r="G121" s="32">
        <v>1</v>
      </c>
      <c r="H121" s="33">
        <v>1</v>
      </c>
      <c r="I121" s="34">
        <v>40000</v>
      </c>
      <c r="J121" s="34">
        <f t="shared" si="30"/>
        <v>40000</v>
      </c>
      <c r="K121" s="34"/>
      <c r="L121" s="34"/>
      <c r="M121" s="34"/>
      <c r="N121" s="34"/>
      <c r="O121" s="34"/>
      <c r="P121" s="35"/>
      <c r="Q121" s="35"/>
      <c r="R121" s="35"/>
      <c r="S121" s="35"/>
      <c r="T121" s="35"/>
      <c r="U121" s="35"/>
      <c r="V121" s="36">
        <f t="shared" si="32"/>
        <v>40000</v>
      </c>
      <c r="W121" s="954"/>
    </row>
    <row r="122" spans="1:23" ht="15" customHeight="1" x14ac:dyDescent="0.25">
      <c r="A122" s="973"/>
      <c r="B122" s="944"/>
      <c r="C122" s="945"/>
      <c r="D122" s="946"/>
      <c r="E122" s="31" t="s">
        <v>93</v>
      </c>
      <c r="F122" s="32">
        <v>2</v>
      </c>
      <c r="G122" s="32">
        <v>1</v>
      </c>
      <c r="H122" s="33">
        <v>1</v>
      </c>
      <c r="I122" s="34">
        <v>40000</v>
      </c>
      <c r="J122" s="34">
        <f t="shared" si="30"/>
        <v>80000</v>
      </c>
      <c r="K122" s="34"/>
      <c r="L122" s="34"/>
      <c r="M122" s="34"/>
      <c r="N122" s="34"/>
      <c r="O122" s="34"/>
      <c r="P122" s="35"/>
      <c r="Q122" s="35"/>
      <c r="R122" s="35"/>
      <c r="S122" s="35"/>
      <c r="T122" s="35"/>
      <c r="U122" s="35"/>
      <c r="V122" s="36">
        <f t="shared" si="32"/>
        <v>80000</v>
      </c>
      <c r="W122" s="954"/>
    </row>
    <row r="123" spans="1:23" ht="15" customHeight="1" x14ac:dyDescent="0.25">
      <c r="A123" s="973"/>
      <c r="B123" s="944"/>
      <c r="C123" s="945"/>
      <c r="D123" s="946"/>
      <c r="E123" s="31" t="s">
        <v>97</v>
      </c>
      <c r="F123" s="32">
        <v>4</v>
      </c>
      <c r="G123" s="32">
        <v>1</v>
      </c>
      <c r="H123" s="33">
        <v>1</v>
      </c>
      <c r="I123" s="34">
        <v>40000</v>
      </c>
      <c r="J123" s="34">
        <f t="shared" si="30"/>
        <v>160000</v>
      </c>
      <c r="K123" s="34"/>
      <c r="L123" s="34"/>
      <c r="M123" s="34"/>
      <c r="N123" s="34"/>
      <c r="O123" s="34"/>
      <c r="P123" s="35"/>
      <c r="Q123" s="35"/>
      <c r="R123" s="35"/>
      <c r="S123" s="35"/>
      <c r="T123" s="35"/>
      <c r="U123" s="35"/>
      <c r="V123" s="36">
        <f t="shared" si="32"/>
        <v>160000</v>
      </c>
      <c r="W123" s="954"/>
    </row>
    <row r="124" spans="1:23" ht="15" customHeight="1" x14ac:dyDescent="0.25">
      <c r="A124" s="973"/>
      <c r="B124" s="944"/>
      <c r="C124" s="945"/>
      <c r="D124" s="946"/>
      <c r="E124" s="96" t="s">
        <v>30</v>
      </c>
      <c r="F124" s="97"/>
      <c r="G124" s="32">
        <v>1</v>
      </c>
      <c r="H124" s="98">
        <v>1</v>
      </c>
      <c r="I124" s="34"/>
      <c r="J124" s="34"/>
      <c r="K124" s="34"/>
      <c r="L124" s="34"/>
      <c r="M124" s="34"/>
      <c r="N124" s="34"/>
      <c r="O124" s="34"/>
      <c r="P124" s="35"/>
      <c r="Q124" s="35"/>
      <c r="R124" s="35"/>
      <c r="S124" s="35"/>
      <c r="T124" s="35"/>
      <c r="U124" s="35">
        <v>600000</v>
      </c>
      <c r="V124" s="36">
        <f>+F124*G124*H124*I124+K124+L124+M124+N124+Q124+R124+S124+T124+U124</f>
        <v>600000</v>
      </c>
      <c r="W124" s="954"/>
    </row>
    <row r="125" spans="1:23" ht="15" customHeight="1" thickBot="1" x14ac:dyDescent="0.3">
      <c r="A125" s="973"/>
      <c r="B125" s="947"/>
      <c r="C125" s="948"/>
      <c r="D125" s="949"/>
      <c r="E125" s="99"/>
      <c r="F125" s="100"/>
      <c r="G125" s="100"/>
      <c r="H125" s="100"/>
      <c r="I125" s="34"/>
      <c r="J125" s="34"/>
      <c r="K125" s="34"/>
      <c r="L125" s="34"/>
      <c r="M125" s="34"/>
      <c r="N125" s="34"/>
      <c r="O125" s="34"/>
      <c r="P125" s="35"/>
      <c r="Q125" s="35"/>
      <c r="R125" s="35"/>
      <c r="S125" s="35"/>
      <c r="T125" s="35"/>
      <c r="U125" s="35"/>
      <c r="V125" s="101">
        <f>SUM(V118:V124)</f>
        <v>2440000</v>
      </c>
      <c r="W125" s="954"/>
    </row>
    <row r="126" spans="1:23" ht="15" customHeight="1" thickBot="1" x14ac:dyDescent="0.3">
      <c r="A126" s="973"/>
      <c r="B126" s="105"/>
      <c r="C126" s="106"/>
      <c r="D126" s="107"/>
      <c r="E126" s="102"/>
      <c r="F126" s="109"/>
      <c r="G126" s="109"/>
      <c r="H126" s="109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1"/>
      <c r="W126" s="954"/>
    </row>
    <row r="127" spans="1:23" ht="15" customHeight="1" thickBot="1" x14ac:dyDescent="0.3">
      <c r="A127" s="973"/>
      <c r="B127" s="292" t="s">
        <v>59</v>
      </c>
      <c r="C127" s="409"/>
      <c r="D127" s="410"/>
      <c r="E127" s="112"/>
      <c r="F127" s="113"/>
      <c r="G127" s="113"/>
      <c r="H127" s="113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39"/>
      <c r="T127" s="110"/>
      <c r="U127" s="110"/>
      <c r="V127" s="111"/>
      <c r="W127" s="954"/>
    </row>
    <row r="128" spans="1:23" ht="27.95" customHeight="1" thickBot="1" x14ac:dyDescent="0.3">
      <c r="A128" s="973"/>
      <c r="B128" s="957" t="s">
        <v>60</v>
      </c>
      <c r="C128" s="958"/>
      <c r="D128" s="959"/>
      <c r="E128" s="117"/>
      <c r="F128" s="118"/>
      <c r="G128" s="118"/>
      <c r="H128" s="118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37"/>
      <c r="T128" s="110"/>
      <c r="U128" s="110"/>
      <c r="V128" s="111"/>
      <c r="W128" s="954"/>
    </row>
    <row r="129" spans="1:23" ht="26.25" thickBot="1" x14ac:dyDescent="0.3">
      <c r="A129" s="973"/>
      <c r="B129" s="123"/>
      <c r="C129" s="960"/>
      <c r="D129" s="961"/>
      <c r="E129" s="47" t="s">
        <v>61</v>
      </c>
      <c r="F129" s="26" t="s">
        <v>6</v>
      </c>
      <c r="G129" s="26" t="s">
        <v>7</v>
      </c>
      <c r="H129" s="26" t="s">
        <v>8</v>
      </c>
      <c r="I129" s="27" t="s">
        <v>9</v>
      </c>
      <c r="J129" s="28" t="s">
        <v>10</v>
      </c>
      <c r="K129" s="27" t="s">
        <v>11</v>
      </c>
      <c r="L129" s="27" t="s">
        <v>12</v>
      </c>
      <c r="M129" s="27" t="s">
        <v>13</v>
      </c>
      <c r="N129" s="27" t="s">
        <v>14</v>
      </c>
      <c r="O129" s="28" t="s">
        <v>15</v>
      </c>
      <c r="P129" s="28" t="s">
        <v>16</v>
      </c>
      <c r="Q129" s="28" t="s">
        <v>17</v>
      </c>
      <c r="R129" s="28" t="s">
        <v>18</v>
      </c>
      <c r="S129" s="28" t="s">
        <v>19</v>
      </c>
      <c r="T129" s="27" t="s">
        <v>20</v>
      </c>
      <c r="U129" s="29" t="s">
        <v>21</v>
      </c>
      <c r="V129" s="30" t="s">
        <v>4</v>
      </c>
      <c r="W129" s="954"/>
    </row>
    <row r="130" spans="1:23" ht="15" customHeight="1" x14ac:dyDescent="0.25">
      <c r="A130" s="973"/>
      <c r="B130" s="54"/>
      <c r="C130" s="962" t="s">
        <v>103</v>
      </c>
      <c r="D130" s="969"/>
      <c r="E130" s="31" t="s">
        <v>24</v>
      </c>
      <c r="F130" s="32">
        <v>2</v>
      </c>
      <c r="G130" s="32">
        <v>1</v>
      </c>
      <c r="H130" s="33">
        <v>1</v>
      </c>
      <c r="I130" s="34">
        <v>40000</v>
      </c>
      <c r="J130" s="34">
        <f t="shared" ref="J130:J135" si="33">+F130*G130*H130*I130</f>
        <v>80000</v>
      </c>
      <c r="K130" s="34"/>
      <c r="L130" s="34"/>
      <c r="M130" s="34">
        <v>250000</v>
      </c>
      <c r="N130" s="34"/>
      <c r="O130" s="34">
        <v>1</v>
      </c>
      <c r="P130" s="35">
        <v>900000</v>
      </c>
      <c r="Q130" s="35">
        <f t="shared" ref="Q130" si="34">+H130*O130*P130</f>
        <v>900000</v>
      </c>
      <c r="R130" s="35"/>
      <c r="S130" s="35"/>
      <c r="T130" s="35"/>
      <c r="U130" s="35"/>
      <c r="V130" s="36">
        <f>+J130+K130+L130+M130+N130+Q130+R130+S130+T130</f>
        <v>1230000</v>
      </c>
      <c r="W130" s="954"/>
    </row>
    <row r="131" spans="1:23" ht="15" customHeight="1" x14ac:dyDescent="0.25">
      <c r="A131" s="973"/>
      <c r="B131" s="54"/>
      <c r="C131" s="962"/>
      <c r="D131" s="969"/>
      <c r="E131" s="31" t="s">
        <v>38</v>
      </c>
      <c r="F131" s="32">
        <v>1</v>
      </c>
      <c r="G131" s="32">
        <v>1</v>
      </c>
      <c r="H131" s="33">
        <v>1</v>
      </c>
      <c r="I131" s="34">
        <v>40000</v>
      </c>
      <c r="J131" s="34">
        <f t="shared" si="33"/>
        <v>40000</v>
      </c>
      <c r="K131" s="34"/>
      <c r="L131" s="34"/>
      <c r="M131" s="34">
        <v>250000</v>
      </c>
      <c r="N131" s="34"/>
      <c r="O131" s="34"/>
      <c r="P131" s="35"/>
      <c r="Q131" s="35"/>
      <c r="R131" s="35"/>
      <c r="S131" s="35">
        <v>250000</v>
      </c>
      <c r="T131" s="35"/>
      <c r="U131" s="35"/>
      <c r="V131" s="36">
        <f t="shared" ref="V131:V135" si="35">+J131+K131+L131+M131+N131+Q131+R131+S131+T131</f>
        <v>540000</v>
      </c>
      <c r="W131" s="954"/>
    </row>
    <row r="132" spans="1:23" ht="15" customHeight="1" x14ac:dyDescent="0.25">
      <c r="A132" s="973"/>
      <c r="B132" s="54"/>
      <c r="C132" s="962"/>
      <c r="D132" s="969"/>
      <c r="E132" s="31" t="s">
        <v>27</v>
      </c>
      <c r="F132" s="32">
        <v>1</v>
      </c>
      <c r="G132" s="32">
        <v>1</v>
      </c>
      <c r="H132" s="33">
        <v>1</v>
      </c>
      <c r="I132" s="34">
        <v>40000</v>
      </c>
      <c r="J132" s="34">
        <f t="shared" si="33"/>
        <v>40000</v>
      </c>
      <c r="K132" s="34"/>
      <c r="L132" s="34"/>
      <c r="M132" s="34"/>
      <c r="N132" s="34"/>
      <c r="O132" s="34"/>
      <c r="P132" s="35"/>
      <c r="Q132" s="35"/>
      <c r="R132" s="35"/>
      <c r="S132" s="35">
        <v>250000</v>
      </c>
      <c r="T132" s="35"/>
      <c r="U132" s="35"/>
      <c r="V132" s="36">
        <f t="shared" si="35"/>
        <v>290000</v>
      </c>
      <c r="W132" s="954"/>
    </row>
    <row r="133" spans="1:23" ht="15" customHeight="1" x14ac:dyDescent="0.25">
      <c r="A133" s="973"/>
      <c r="B133" s="54"/>
      <c r="C133" s="962"/>
      <c r="D133" s="969"/>
      <c r="E133" s="31" t="s">
        <v>39</v>
      </c>
      <c r="F133" s="32">
        <v>1</v>
      </c>
      <c r="G133" s="32">
        <v>1</v>
      </c>
      <c r="H133" s="33">
        <v>1</v>
      </c>
      <c r="I133" s="34">
        <v>40000</v>
      </c>
      <c r="J133" s="34">
        <f t="shared" si="33"/>
        <v>40000</v>
      </c>
      <c r="K133" s="34"/>
      <c r="L133" s="34"/>
      <c r="M133" s="34"/>
      <c r="N133" s="34"/>
      <c r="O133" s="34"/>
      <c r="P133" s="35"/>
      <c r="Q133" s="35"/>
      <c r="R133" s="35"/>
      <c r="S133" s="35">
        <v>250000</v>
      </c>
      <c r="T133" s="35"/>
      <c r="U133" s="35"/>
      <c r="V133" s="36">
        <f t="shared" si="35"/>
        <v>290000</v>
      </c>
      <c r="W133" s="954"/>
    </row>
    <row r="134" spans="1:23" ht="15" customHeight="1" x14ac:dyDescent="0.25">
      <c r="A134" s="973"/>
      <c r="B134" s="54"/>
      <c r="C134" s="962"/>
      <c r="D134" s="969"/>
      <c r="E134" s="31" t="s">
        <v>93</v>
      </c>
      <c r="F134" s="32">
        <v>2</v>
      </c>
      <c r="G134" s="32">
        <v>1</v>
      </c>
      <c r="H134" s="33">
        <v>1</v>
      </c>
      <c r="I134" s="34">
        <v>40000</v>
      </c>
      <c r="J134" s="34">
        <f t="shared" si="33"/>
        <v>80000</v>
      </c>
      <c r="K134" s="34"/>
      <c r="L134" s="34"/>
      <c r="M134" s="34"/>
      <c r="N134" s="34"/>
      <c r="O134" s="34"/>
      <c r="P134" s="35"/>
      <c r="Q134" s="35"/>
      <c r="R134" s="35"/>
      <c r="S134" s="35">
        <v>250000</v>
      </c>
      <c r="T134" s="35"/>
      <c r="U134" s="35"/>
      <c r="V134" s="36">
        <f t="shared" si="35"/>
        <v>330000</v>
      </c>
      <c r="W134" s="954"/>
    </row>
    <row r="135" spans="1:23" ht="15" customHeight="1" x14ac:dyDescent="0.25">
      <c r="A135" s="973"/>
      <c r="B135" s="54"/>
      <c r="C135" s="962"/>
      <c r="D135" s="969"/>
      <c r="E135" s="31" t="s">
        <v>97</v>
      </c>
      <c r="F135" s="32">
        <v>4</v>
      </c>
      <c r="G135" s="32">
        <v>1</v>
      </c>
      <c r="H135" s="33">
        <v>1</v>
      </c>
      <c r="I135" s="34">
        <v>40000</v>
      </c>
      <c r="J135" s="34">
        <f t="shared" si="33"/>
        <v>160000</v>
      </c>
      <c r="K135" s="34"/>
      <c r="L135" s="34"/>
      <c r="M135" s="34"/>
      <c r="N135" s="34"/>
      <c r="O135" s="34"/>
      <c r="P135" s="35"/>
      <c r="Q135" s="35"/>
      <c r="R135" s="35"/>
      <c r="S135" s="35">
        <v>250000</v>
      </c>
      <c r="T135" s="35"/>
      <c r="U135" s="35"/>
      <c r="V135" s="36">
        <f t="shared" si="35"/>
        <v>410000</v>
      </c>
      <c r="W135" s="954"/>
    </row>
    <row r="136" spans="1:23" ht="15" customHeight="1" thickBot="1" x14ac:dyDescent="0.3">
      <c r="A136" s="973"/>
      <c r="B136" s="54"/>
      <c r="C136" s="970"/>
      <c r="D136" s="971"/>
      <c r="E136" s="96" t="s">
        <v>30</v>
      </c>
      <c r="F136" s="97"/>
      <c r="G136" s="32">
        <v>1</v>
      </c>
      <c r="H136" s="98">
        <v>1</v>
      </c>
      <c r="I136" s="34"/>
      <c r="J136" s="34"/>
      <c r="K136" s="34"/>
      <c r="L136" s="34"/>
      <c r="M136" s="34"/>
      <c r="N136" s="34"/>
      <c r="O136" s="34"/>
      <c r="P136" s="35"/>
      <c r="Q136" s="35"/>
      <c r="R136" s="35"/>
      <c r="S136" s="35"/>
      <c r="T136" s="35"/>
      <c r="U136" s="35">
        <v>400000</v>
      </c>
      <c r="V136" s="36">
        <f>+F136*G136*H136*I136+K136+L136+M136+N136+Q136+R136+S136+T136+U136</f>
        <v>400000</v>
      </c>
      <c r="W136" s="954"/>
    </row>
    <row r="137" spans="1:23" ht="15" customHeight="1" thickBot="1" x14ac:dyDescent="0.3">
      <c r="A137" s="973"/>
      <c r="B137" s="138"/>
      <c r="C137" s="106"/>
      <c r="D137" s="107"/>
      <c r="E137" s="102"/>
      <c r="F137" s="109"/>
      <c r="G137" s="109"/>
      <c r="H137" s="109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24">
        <f>SUM(V130:V136)</f>
        <v>3490000</v>
      </c>
      <c r="W137" s="954"/>
    </row>
    <row r="138" spans="1:23" ht="15" customHeight="1" thickBot="1" x14ac:dyDescent="0.3">
      <c r="A138" s="973"/>
      <c r="B138" s="140" t="s">
        <v>62</v>
      </c>
      <c r="C138" s="130" t="s">
        <v>63</v>
      </c>
      <c r="D138" s="411"/>
      <c r="E138" s="102"/>
      <c r="F138" s="109"/>
      <c r="G138" s="109"/>
      <c r="H138" s="109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1"/>
      <c r="W138" s="954"/>
    </row>
    <row r="139" spans="1:23" ht="25.5" x14ac:dyDescent="0.25">
      <c r="A139" s="973"/>
      <c r="B139" s="941" t="s">
        <v>104</v>
      </c>
      <c r="C139" s="942"/>
      <c r="D139" s="943"/>
      <c r="E139" s="46" t="s">
        <v>64</v>
      </c>
      <c r="F139" s="26" t="s">
        <v>6</v>
      </c>
      <c r="G139" s="26" t="s">
        <v>7</v>
      </c>
      <c r="H139" s="26" t="s">
        <v>8</v>
      </c>
      <c r="I139" s="27" t="s">
        <v>9</v>
      </c>
      <c r="J139" s="28" t="s">
        <v>10</v>
      </c>
      <c r="K139" s="27" t="s">
        <v>11</v>
      </c>
      <c r="L139" s="27" t="s">
        <v>12</v>
      </c>
      <c r="M139" s="27" t="s">
        <v>13</v>
      </c>
      <c r="N139" s="27" t="s">
        <v>14</v>
      </c>
      <c r="O139" s="28" t="s">
        <v>15</v>
      </c>
      <c r="P139" s="28" t="s">
        <v>16</v>
      </c>
      <c r="Q139" s="28" t="s">
        <v>17</v>
      </c>
      <c r="R139" s="28" t="s">
        <v>18</v>
      </c>
      <c r="S139" s="28" t="s">
        <v>19</v>
      </c>
      <c r="T139" s="27" t="s">
        <v>20</v>
      </c>
      <c r="U139" s="29" t="s">
        <v>21</v>
      </c>
      <c r="V139" s="30" t="s">
        <v>4</v>
      </c>
      <c r="W139" s="954"/>
    </row>
    <row r="140" spans="1:23" ht="15" customHeight="1" x14ac:dyDescent="0.25">
      <c r="A140" s="973"/>
      <c r="B140" s="944"/>
      <c r="C140" s="945"/>
      <c r="D140" s="946"/>
      <c r="E140" s="31" t="s">
        <v>24</v>
      </c>
      <c r="F140" s="32">
        <v>2</v>
      </c>
      <c r="G140" s="32">
        <v>1</v>
      </c>
      <c r="H140" s="33">
        <v>1</v>
      </c>
      <c r="I140" s="34">
        <v>40000</v>
      </c>
      <c r="J140" s="34">
        <f t="shared" ref="J140:J145" si="36">+F140*G140*H140*I140</f>
        <v>80000</v>
      </c>
      <c r="K140" s="34"/>
      <c r="L140" s="34"/>
      <c r="M140" s="34">
        <v>250000</v>
      </c>
      <c r="N140" s="34"/>
      <c r="O140" s="34">
        <v>1</v>
      </c>
      <c r="P140" s="35">
        <v>900000</v>
      </c>
      <c r="Q140" s="35">
        <f t="shared" ref="Q140" si="37">+H140*O140*P140</f>
        <v>900000</v>
      </c>
      <c r="R140" s="35"/>
      <c r="S140" s="35"/>
      <c r="T140" s="35"/>
      <c r="U140" s="35"/>
      <c r="V140" s="36">
        <f>+J140+K140+L140+M140+N140+Q140+R140+S140+T140</f>
        <v>1230000</v>
      </c>
      <c r="W140" s="954"/>
    </row>
    <row r="141" spans="1:23" ht="15" customHeight="1" x14ac:dyDescent="0.25">
      <c r="A141" s="973"/>
      <c r="B141" s="944"/>
      <c r="C141" s="945"/>
      <c r="D141" s="946"/>
      <c r="E141" s="31" t="s">
        <v>38</v>
      </c>
      <c r="F141" s="32">
        <v>1</v>
      </c>
      <c r="G141" s="32">
        <v>1</v>
      </c>
      <c r="H141" s="33">
        <v>1</v>
      </c>
      <c r="I141" s="34">
        <v>40000</v>
      </c>
      <c r="J141" s="34">
        <f t="shared" si="36"/>
        <v>40000</v>
      </c>
      <c r="K141" s="34"/>
      <c r="L141" s="34"/>
      <c r="M141" s="34">
        <v>250000</v>
      </c>
      <c r="N141" s="34"/>
      <c r="O141" s="34"/>
      <c r="P141" s="35"/>
      <c r="Q141" s="35"/>
      <c r="R141" s="35"/>
      <c r="S141" s="35"/>
      <c r="T141" s="35"/>
      <c r="U141" s="35"/>
      <c r="V141" s="36">
        <f t="shared" ref="V141:V145" si="38">+J141+K141+L141+M141+N141+Q141+R141+S141+T141</f>
        <v>290000</v>
      </c>
      <c r="W141" s="954"/>
    </row>
    <row r="142" spans="1:23" ht="15" customHeight="1" x14ac:dyDescent="0.25">
      <c r="A142" s="973"/>
      <c r="B142" s="944"/>
      <c r="C142" s="945"/>
      <c r="D142" s="946"/>
      <c r="E142" s="31" t="s">
        <v>27</v>
      </c>
      <c r="F142" s="32">
        <v>1</v>
      </c>
      <c r="G142" s="32">
        <v>1</v>
      </c>
      <c r="H142" s="33">
        <v>1</v>
      </c>
      <c r="I142" s="34">
        <v>40000</v>
      </c>
      <c r="J142" s="34">
        <f t="shared" si="36"/>
        <v>40000</v>
      </c>
      <c r="K142" s="34"/>
      <c r="L142" s="34"/>
      <c r="M142" s="34"/>
      <c r="N142" s="34"/>
      <c r="O142" s="34"/>
      <c r="P142" s="35"/>
      <c r="Q142" s="35"/>
      <c r="R142" s="35"/>
      <c r="S142" s="35"/>
      <c r="T142" s="35"/>
      <c r="U142" s="35"/>
      <c r="V142" s="36">
        <f t="shared" si="38"/>
        <v>40000</v>
      </c>
      <c r="W142" s="954"/>
    </row>
    <row r="143" spans="1:23" ht="15" customHeight="1" x14ac:dyDescent="0.25">
      <c r="A143" s="973"/>
      <c r="B143" s="944"/>
      <c r="C143" s="945"/>
      <c r="D143" s="946"/>
      <c r="E143" s="31" t="s">
        <v>39</v>
      </c>
      <c r="F143" s="32">
        <v>1</v>
      </c>
      <c r="G143" s="32">
        <v>1</v>
      </c>
      <c r="H143" s="33">
        <v>1</v>
      </c>
      <c r="I143" s="34">
        <v>40000</v>
      </c>
      <c r="J143" s="34">
        <f t="shared" si="36"/>
        <v>40000</v>
      </c>
      <c r="K143" s="34"/>
      <c r="L143" s="34"/>
      <c r="M143" s="34"/>
      <c r="N143" s="34"/>
      <c r="O143" s="34"/>
      <c r="P143" s="35"/>
      <c r="Q143" s="35"/>
      <c r="R143" s="35"/>
      <c r="S143" s="35"/>
      <c r="T143" s="35"/>
      <c r="U143" s="35"/>
      <c r="V143" s="36">
        <f t="shared" si="38"/>
        <v>40000</v>
      </c>
      <c r="W143" s="954"/>
    </row>
    <row r="144" spans="1:23" ht="15" customHeight="1" x14ac:dyDescent="0.25">
      <c r="A144" s="973"/>
      <c r="B144" s="944"/>
      <c r="C144" s="945"/>
      <c r="D144" s="946"/>
      <c r="E144" s="31" t="s">
        <v>93</v>
      </c>
      <c r="F144" s="32">
        <v>2</v>
      </c>
      <c r="G144" s="32">
        <v>1</v>
      </c>
      <c r="H144" s="33">
        <v>1</v>
      </c>
      <c r="I144" s="34">
        <v>40000</v>
      </c>
      <c r="J144" s="34">
        <f t="shared" si="36"/>
        <v>80000</v>
      </c>
      <c r="K144" s="34"/>
      <c r="L144" s="34"/>
      <c r="M144" s="34"/>
      <c r="N144" s="34"/>
      <c r="O144" s="34"/>
      <c r="P144" s="35"/>
      <c r="Q144" s="35"/>
      <c r="R144" s="35"/>
      <c r="S144" s="35"/>
      <c r="T144" s="35"/>
      <c r="U144" s="35"/>
      <c r="V144" s="36">
        <f t="shared" si="38"/>
        <v>80000</v>
      </c>
      <c r="W144" s="954"/>
    </row>
    <row r="145" spans="1:23" ht="15" customHeight="1" x14ac:dyDescent="0.25">
      <c r="A145" s="973"/>
      <c r="B145" s="944"/>
      <c r="C145" s="945"/>
      <c r="D145" s="946"/>
      <c r="E145" s="31" t="s">
        <v>97</v>
      </c>
      <c r="F145" s="32">
        <v>4</v>
      </c>
      <c r="G145" s="32">
        <v>1</v>
      </c>
      <c r="H145" s="33">
        <v>1</v>
      </c>
      <c r="I145" s="34">
        <v>40000</v>
      </c>
      <c r="J145" s="34">
        <f t="shared" si="36"/>
        <v>160000</v>
      </c>
      <c r="K145" s="34"/>
      <c r="L145" s="34"/>
      <c r="M145" s="34"/>
      <c r="N145" s="34"/>
      <c r="O145" s="34"/>
      <c r="P145" s="35"/>
      <c r="Q145" s="35"/>
      <c r="R145" s="35"/>
      <c r="S145" s="35"/>
      <c r="T145" s="35"/>
      <c r="U145" s="35"/>
      <c r="V145" s="36">
        <f t="shared" si="38"/>
        <v>160000</v>
      </c>
      <c r="W145" s="954"/>
    </row>
    <row r="146" spans="1:23" ht="15" customHeight="1" x14ac:dyDescent="0.25">
      <c r="A146" s="973"/>
      <c r="B146" s="944"/>
      <c r="C146" s="945"/>
      <c r="D146" s="946"/>
      <c r="E146" s="96" t="s">
        <v>30</v>
      </c>
      <c r="F146" s="97"/>
      <c r="G146" s="32">
        <v>1</v>
      </c>
      <c r="H146" s="98">
        <v>1</v>
      </c>
      <c r="I146" s="34"/>
      <c r="J146" s="34"/>
      <c r="K146" s="34"/>
      <c r="L146" s="34"/>
      <c r="M146" s="34"/>
      <c r="N146" s="34"/>
      <c r="O146" s="34"/>
      <c r="P146" s="35"/>
      <c r="Q146" s="35"/>
      <c r="R146" s="35"/>
      <c r="S146" s="35"/>
      <c r="T146" s="35"/>
      <c r="U146" s="35">
        <v>600000</v>
      </c>
      <c r="V146" s="36">
        <f>+F146*G146*H146*I146+K146+L146+M146+N146+Q146+R146+S146+T146+U146</f>
        <v>600000</v>
      </c>
      <c r="W146" s="954"/>
    </row>
    <row r="147" spans="1:23" ht="15" customHeight="1" thickBot="1" x14ac:dyDescent="0.3">
      <c r="A147" s="973"/>
      <c r="B147" s="947"/>
      <c r="C147" s="948"/>
      <c r="D147" s="949"/>
      <c r="E147" s="99"/>
      <c r="F147" s="100"/>
      <c r="G147" s="100"/>
      <c r="H147" s="100"/>
      <c r="I147" s="34"/>
      <c r="J147" s="34"/>
      <c r="K147" s="34"/>
      <c r="L147" s="34"/>
      <c r="M147" s="34"/>
      <c r="N147" s="34"/>
      <c r="O147" s="34"/>
      <c r="P147" s="35"/>
      <c r="Q147" s="35"/>
      <c r="R147" s="35"/>
      <c r="S147" s="35"/>
      <c r="T147" s="35"/>
      <c r="U147" s="35"/>
      <c r="V147" s="101">
        <f>SUM(V140:V146)</f>
        <v>2440000</v>
      </c>
      <c r="W147" s="954"/>
    </row>
    <row r="148" spans="1:23" ht="15" customHeight="1" thickBot="1" x14ac:dyDescent="0.3">
      <c r="A148" s="973"/>
      <c r="B148" s="105"/>
      <c r="C148" s="106"/>
      <c r="D148" s="107"/>
      <c r="E148" s="102"/>
      <c r="F148" s="109"/>
      <c r="G148" s="109"/>
      <c r="H148" s="109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1"/>
      <c r="W148" s="954"/>
    </row>
    <row r="149" spans="1:23" ht="15" customHeight="1" thickBot="1" x14ac:dyDescent="0.3">
      <c r="A149" s="973"/>
      <c r="B149" s="138"/>
      <c r="C149" s="106"/>
      <c r="D149" s="107"/>
      <c r="E149" s="102"/>
      <c r="F149" s="109"/>
      <c r="G149" s="109"/>
      <c r="H149" s="109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1"/>
      <c r="W149" s="954"/>
    </row>
    <row r="150" spans="1:23" ht="15" customHeight="1" thickBot="1" x14ac:dyDescent="0.3">
      <c r="A150" s="973"/>
      <c r="B150" s="140" t="s">
        <v>65</v>
      </c>
      <c r="C150" s="106" t="s">
        <v>66</v>
      </c>
      <c r="D150" s="107"/>
      <c r="E150" s="102"/>
      <c r="F150" s="109"/>
      <c r="G150" s="109"/>
      <c r="H150" s="109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1"/>
      <c r="W150" s="954"/>
    </row>
    <row r="151" spans="1:23" ht="25.5" x14ac:dyDescent="0.25">
      <c r="A151" s="973"/>
      <c r="B151" s="941" t="s">
        <v>255</v>
      </c>
      <c r="C151" s="942"/>
      <c r="D151" s="943"/>
      <c r="E151" s="25" t="s">
        <v>67</v>
      </c>
      <c r="F151" s="26" t="s">
        <v>6</v>
      </c>
      <c r="G151" s="26" t="s">
        <v>7</v>
      </c>
      <c r="H151" s="26" t="s">
        <v>8</v>
      </c>
      <c r="I151" s="27" t="s">
        <v>9</v>
      </c>
      <c r="J151" s="28" t="s">
        <v>10</v>
      </c>
      <c r="K151" s="27" t="s">
        <v>11</v>
      </c>
      <c r="L151" s="27" t="s">
        <v>12</v>
      </c>
      <c r="M151" s="27" t="s">
        <v>13</v>
      </c>
      <c r="N151" s="27" t="s">
        <v>14</v>
      </c>
      <c r="O151" s="28" t="s">
        <v>15</v>
      </c>
      <c r="P151" s="28" t="s">
        <v>16</v>
      </c>
      <c r="Q151" s="28" t="s">
        <v>17</v>
      </c>
      <c r="R151" s="28" t="s">
        <v>18</v>
      </c>
      <c r="S151" s="28" t="s">
        <v>19</v>
      </c>
      <c r="T151" s="27" t="s">
        <v>20</v>
      </c>
      <c r="U151" s="29" t="s">
        <v>21</v>
      </c>
      <c r="V151" s="30" t="s">
        <v>4</v>
      </c>
      <c r="W151" s="954"/>
    </row>
    <row r="152" spans="1:23" ht="15" customHeight="1" x14ac:dyDescent="0.25">
      <c r="A152" s="973"/>
      <c r="B152" s="944"/>
      <c r="C152" s="945"/>
      <c r="D152" s="946"/>
      <c r="E152" s="31" t="s">
        <v>24</v>
      </c>
      <c r="F152" s="32">
        <v>2</v>
      </c>
      <c r="G152" s="32">
        <v>1</v>
      </c>
      <c r="H152" s="33">
        <v>1</v>
      </c>
      <c r="I152" s="34">
        <v>40000</v>
      </c>
      <c r="J152" s="34">
        <f t="shared" ref="J152:J157" si="39">+F152*G152*H152*I152</f>
        <v>80000</v>
      </c>
      <c r="K152" s="34"/>
      <c r="L152" s="34"/>
      <c r="M152" s="34">
        <v>250000</v>
      </c>
      <c r="N152" s="34"/>
      <c r="O152" s="34">
        <v>1</v>
      </c>
      <c r="P152" s="35">
        <v>900000</v>
      </c>
      <c r="Q152" s="35">
        <f t="shared" ref="Q152" si="40">+H152*O152*P152</f>
        <v>900000</v>
      </c>
      <c r="R152" s="35"/>
      <c r="S152" s="35"/>
      <c r="T152" s="35"/>
      <c r="U152" s="35"/>
      <c r="V152" s="36">
        <f>+J152+K152+L152+M152+N152+Q152+R152+S152+T152</f>
        <v>1230000</v>
      </c>
      <c r="W152" s="954"/>
    </row>
    <row r="153" spans="1:23" ht="15" customHeight="1" x14ac:dyDescent="0.25">
      <c r="A153" s="973"/>
      <c r="B153" s="944"/>
      <c r="C153" s="945"/>
      <c r="D153" s="946"/>
      <c r="E153" s="31" t="s">
        <v>38</v>
      </c>
      <c r="F153" s="32">
        <v>1</v>
      </c>
      <c r="G153" s="32">
        <v>1</v>
      </c>
      <c r="H153" s="33">
        <v>1</v>
      </c>
      <c r="I153" s="34">
        <v>40000</v>
      </c>
      <c r="J153" s="34">
        <f t="shared" si="39"/>
        <v>40000</v>
      </c>
      <c r="K153" s="34"/>
      <c r="L153" s="34"/>
      <c r="M153" s="34">
        <v>250000</v>
      </c>
      <c r="N153" s="34"/>
      <c r="O153" s="34"/>
      <c r="P153" s="35"/>
      <c r="Q153" s="35"/>
      <c r="R153" s="35"/>
      <c r="S153" s="35"/>
      <c r="T153" s="35"/>
      <c r="U153" s="35"/>
      <c r="V153" s="36">
        <f t="shared" ref="V153:V157" si="41">+J153+K153+L153+M153+N153+Q153+R153+S153+T153</f>
        <v>290000</v>
      </c>
      <c r="W153" s="954"/>
    </row>
    <row r="154" spans="1:23" ht="15" customHeight="1" x14ac:dyDescent="0.25">
      <c r="A154" s="973"/>
      <c r="B154" s="944"/>
      <c r="C154" s="945"/>
      <c r="D154" s="946"/>
      <c r="E154" s="31" t="s">
        <v>27</v>
      </c>
      <c r="F154" s="32">
        <v>1</v>
      </c>
      <c r="G154" s="32">
        <v>1</v>
      </c>
      <c r="H154" s="33">
        <v>1</v>
      </c>
      <c r="I154" s="34">
        <v>40000</v>
      </c>
      <c r="J154" s="34">
        <f t="shared" si="39"/>
        <v>40000</v>
      </c>
      <c r="K154" s="34"/>
      <c r="L154" s="34"/>
      <c r="M154" s="34"/>
      <c r="N154" s="34"/>
      <c r="O154" s="34"/>
      <c r="P154" s="35"/>
      <c r="Q154" s="35"/>
      <c r="R154" s="35"/>
      <c r="S154" s="35"/>
      <c r="T154" s="35"/>
      <c r="U154" s="35"/>
      <c r="V154" s="36">
        <f t="shared" si="41"/>
        <v>40000</v>
      </c>
      <c r="W154" s="954"/>
    </row>
    <row r="155" spans="1:23" ht="15" customHeight="1" x14ac:dyDescent="0.25">
      <c r="A155" s="973"/>
      <c r="B155" s="944"/>
      <c r="C155" s="945"/>
      <c r="D155" s="946"/>
      <c r="E155" s="31" t="s">
        <v>39</v>
      </c>
      <c r="F155" s="32">
        <v>1</v>
      </c>
      <c r="G155" s="32">
        <v>1</v>
      </c>
      <c r="H155" s="33">
        <v>1</v>
      </c>
      <c r="I155" s="34">
        <v>40000</v>
      </c>
      <c r="J155" s="34">
        <f t="shared" si="39"/>
        <v>40000</v>
      </c>
      <c r="K155" s="34"/>
      <c r="L155" s="34"/>
      <c r="M155" s="34"/>
      <c r="N155" s="34"/>
      <c r="O155" s="34"/>
      <c r="P155" s="35"/>
      <c r="Q155" s="35"/>
      <c r="R155" s="35"/>
      <c r="S155" s="35"/>
      <c r="T155" s="35"/>
      <c r="U155" s="35"/>
      <c r="V155" s="36">
        <f t="shared" si="41"/>
        <v>40000</v>
      </c>
      <c r="W155" s="954"/>
    </row>
    <row r="156" spans="1:23" ht="15" customHeight="1" x14ac:dyDescent="0.25">
      <c r="A156" s="973"/>
      <c r="B156" s="944"/>
      <c r="C156" s="945"/>
      <c r="D156" s="946"/>
      <c r="E156" s="31" t="s">
        <v>93</v>
      </c>
      <c r="F156" s="32">
        <v>2</v>
      </c>
      <c r="G156" s="32">
        <v>1</v>
      </c>
      <c r="H156" s="33">
        <v>1</v>
      </c>
      <c r="I156" s="34">
        <v>40000</v>
      </c>
      <c r="J156" s="34">
        <f t="shared" si="39"/>
        <v>80000</v>
      </c>
      <c r="K156" s="34"/>
      <c r="L156" s="34"/>
      <c r="M156" s="34"/>
      <c r="N156" s="34"/>
      <c r="O156" s="34"/>
      <c r="P156" s="35"/>
      <c r="Q156" s="35"/>
      <c r="R156" s="35"/>
      <c r="S156" s="35"/>
      <c r="T156" s="35"/>
      <c r="U156" s="35"/>
      <c r="V156" s="36">
        <f t="shared" si="41"/>
        <v>80000</v>
      </c>
      <c r="W156" s="954"/>
    </row>
    <row r="157" spans="1:23" ht="15" customHeight="1" x14ac:dyDescent="0.25">
      <c r="A157" s="973"/>
      <c r="B157" s="944"/>
      <c r="C157" s="945"/>
      <c r="D157" s="946"/>
      <c r="E157" s="31" t="s">
        <v>97</v>
      </c>
      <c r="F157" s="32">
        <v>4</v>
      </c>
      <c r="G157" s="32">
        <v>1</v>
      </c>
      <c r="H157" s="33">
        <v>1</v>
      </c>
      <c r="I157" s="34">
        <v>40000</v>
      </c>
      <c r="J157" s="34">
        <f t="shared" si="39"/>
        <v>160000</v>
      </c>
      <c r="K157" s="34"/>
      <c r="L157" s="34"/>
      <c r="M157" s="34"/>
      <c r="N157" s="34"/>
      <c r="O157" s="34"/>
      <c r="P157" s="35"/>
      <c r="Q157" s="35"/>
      <c r="R157" s="35"/>
      <c r="S157" s="35"/>
      <c r="T157" s="35"/>
      <c r="U157" s="35"/>
      <c r="V157" s="36">
        <f t="shared" si="41"/>
        <v>160000</v>
      </c>
      <c r="W157" s="954"/>
    </row>
    <row r="158" spans="1:23" ht="15" customHeight="1" x14ac:dyDescent="0.25">
      <c r="A158" s="973"/>
      <c r="B158" s="944"/>
      <c r="C158" s="945"/>
      <c r="D158" s="946"/>
      <c r="E158" s="96" t="s">
        <v>30</v>
      </c>
      <c r="F158" s="97"/>
      <c r="G158" s="32">
        <v>1</v>
      </c>
      <c r="H158" s="98">
        <v>1</v>
      </c>
      <c r="I158" s="34"/>
      <c r="J158" s="34"/>
      <c r="K158" s="34"/>
      <c r="L158" s="34"/>
      <c r="M158" s="34"/>
      <c r="N158" s="34"/>
      <c r="O158" s="34"/>
      <c r="P158" s="35"/>
      <c r="Q158" s="35"/>
      <c r="R158" s="35"/>
      <c r="S158" s="35"/>
      <c r="T158" s="35"/>
      <c r="U158" s="35">
        <v>550000</v>
      </c>
      <c r="V158" s="36">
        <f>+F158*G158*H158*I158+K158+L158+M158+N158+Q158+R158+S158+T158+U158</f>
        <v>550000</v>
      </c>
      <c r="W158" s="954"/>
    </row>
    <row r="159" spans="1:23" ht="15" customHeight="1" thickBot="1" x14ac:dyDescent="0.3">
      <c r="A159" s="973"/>
      <c r="B159" s="947"/>
      <c r="C159" s="948"/>
      <c r="D159" s="949"/>
      <c r="E159" s="99"/>
      <c r="F159" s="100"/>
      <c r="G159" s="100"/>
      <c r="H159" s="100"/>
      <c r="I159" s="34"/>
      <c r="J159" s="34"/>
      <c r="K159" s="34"/>
      <c r="L159" s="34"/>
      <c r="M159" s="34"/>
      <c r="N159" s="34"/>
      <c r="O159" s="34"/>
      <c r="P159" s="35"/>
      <c r="Q159" s="35"/>
      <c r="R159" s="35"/>
      <c r="S159" s="35"/>
      <c r="T159" s="35"/>
      <c r="U159" s="35"/>
      <c r="V159" s="101">
        <f>SUM(V152:V158)</f>
        <v>2390000</v>
      </c>
      <c r="W159" s="954"/>
    </row>
    <row r="160" spans="1:23" ht="15" customHeight="1" thickBot="1" x14ac:dyDescent="0.3">
      <c r="A160" s="973"/>
      <c r="B160" s="105"/>
      <c r="C160" s="106"/>
      <c r="D160" s="107"/>
      <c r="E160" s="102"/>
      <c r="F160" s="109"/>
      <c r="G160" s="109"/>
      <c r="H160" s="109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1"/>
      <c r="W160" s="954"/>
    </row>
    <row r="161" spans="1:23" ht="15" customHeight="1" thickBot="1" x14ac:dyDescent="0.3">
      <c r="A161" s="973"/>
      <c r="B161" s="292" t="s">
        <v>68</v>
      </c>
      <c r="C161" s="409"/>
      <c r="D161" s="410"/>
      <c r="E161" s="112"/>
      <c r="F161" s="113"/>
      <c r="G161" s="113"/>
      <c r="H161" s="113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39"/>
      <c r="T161" s="110"/>
      <c r="U161" s="110"/>
      <c r="V161" s="111"/>
      <c r="W161" s="954"/>
    </row>
    <row r="162" spans="1:23" ht="25.5" x14ac:dyDescent="0.25">
      <c r="A162" s="973"/>
      <c r="B162" s="944" t="s">
        <v>105</v>
      </c>
      <c r="C162" s="945"/>
      <c r="D162" s="946"/>
      <c r="E162" s="209" t="s">
        <v>97</v>
      </c>
      <c r="F162" s="26" t="s">
        <v>6</v>
      </c>
      <c r="G162" s="26" t="s">
        <v>7</v>
      </c>
      <c r="H162" s="26" t="s">
        <v>8</v>
      </c>
      <c r="I162" s="27" t="s">
        <v>9</v>
      </c>
      <c r="J162" s="28" t="s">
        <v>10</v>
      </c>
      <c r="K162" s="27" t="s">
        <v>11</v>
      </c>
      <c r="L162" s="27" t="s">
        <v>12</v>
      </c>
      <c r="M162" s="27" t="s">
        <v>13</v>
      </c>
      <c r="N162" s="27" t="s">
        <v>14</v>
      </c>
      <c r="O162" s="28" t="s">
        <v>15</v>
      </c>
      <c r="P162" s="28" t="s">
        <v>16</v>
      </c>
      <c r="Q162" s="28" t="s">
        <v>17</v>
      </c>
      <c r="R162" s="28" t="s">
        <v>18</v>
      </c>
      <c r="S162" s="141" t="s">
        <v>19</v>
      </c>
      <c r="T162" s="142" t="s">
        <v>20</v>
      </c>
      <c r="U162" s="143" t="s">
        <v>21</v>
      </c>
      <c r="V162" s="30" t="s">
        <v>4</v>
      </c>
      <c r="W162" s="954"/>
    </row>
    <row r="163" spans="1:23" x14ac:dyDescent="0.25">
      <c r="A163" s="973"/>
      <c r="B163" s="944"/>
      <c r="C163" s="945"/>
      <c r="D163" s="946"/>
      <c r="E163" s="31" t="s">
        <v>97</v>
      </c>
      <c r="F163" s="144">
        <v>2</v>
      </c>
      <c r="G163" s="144">
        <v>1</v>
      </c>
      <c r="H163" s="144">
        <v>30</v>
      </c>
      <c r="I163" s="145">
        <v>40000</v>
      </c>
      <c r="J163" s="146">
        <f>+I163*F163*G163*H163</f>
        <v>2400000</v>
      </c>
      <c r="K163" s="145"/>
      <c r="L163" s="145">
        <v>250000</v>
      </c>
      <c r="M163" s="145"/>
      <c r="N163" s="145">
        <v>2500000</v>
      </c>
      <c r="O163" s="146"/>
      <c r="P163" s="146"/>
      <c r="Q163" s="146"/>
      <c r="R163" s="147"/>
      <c r="S163" s="148"/>
      <c r="T163" s="149">
        <v>3000000</v>
      </c>
      <c r="U163" s="149"/>
      <c r="V163" s="126">
        <f>(T163+N163+L163+J163)*2</f>
        <v>16300000</v>
      </c>
      <c r="W163" s="954"/>
    </row>
    <row r="164" spans="1:23" ht="15" customHeight="1" x14ac:dyDescent="0.25">
      <c r="A164" s="973"/>
      <c r="B164" s="944"/>
      <c r="C164" s="945"/>
      <c r="D164" s="946"/>
      <c r="E164" s="31" t="s">
        <v>30</v>
      </c>
      <c r="F164" s="32">
        <v>1</v>
      </c>
      <c r="G164" s="32">
        <v>1</v>
      </c>
      <c r="H164" s="32"/>
      <c r="I164" s="150"/>
      <c r="J164" s="150"/>
      <c r="K164" s="150"/>
      <c r="L164" s="150"/>
      <c r="M164" s="150"/>
      <c r="N164" s="151"/>
      <c r="O164" s="151"/>
      <c r="P164" s="151"/>
      <c r="Q164" s="151"/>
      <c r="R164" s="152"/>
      <c r="S164" s="153"/>
      <c r="T164" s="154"/>
      <c r="U164" s="155"/>
      <c r="V164" s="36"/>
      <c r="W164" s="954"/>
    </row>
    <row r="165" spans="1:23" ht="15" customHeight="1" thickBot="1" x14ac:dyDescent="0.3">
      <c r="A165" s="973"/>
      <c r="B165" s="156"/>
      <c r="C165" s="157"/>
      <c r="D165" s="158"/>
      <c r="E165" s="117"/>
      <c r="F165" s="118"/>
      <c r="G165" s="118"/>
      <c r="H165" s="118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59"/>
      <c r="U165" s="159"/>
      <c r="V165" s="36"/>
      <c r="W165" s="954"/>
    </row>
    <row r="166" spans="1:23" ht="15" customHeight="1" thickBot="1" x14ac:dyDescent="0.3">
      <c r="A166" s="973"/>
      <c r="B166" s="138"/>
      <c r="C166" s="106"/>
      <c r="D166" s="107"/>
      <c r="E166" s="102"/>
      <c r="F166" s="109"/>
      <c r="G166" s="109"/>
      <c r="H166" s="109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1"/>
      <c r="W166" s="954"/>
    </row>
    <row r="167" spans="1:23" ht="31.5" customHeight="1" thickBot="1" x14ac:dyDescent="0.3">
      <c r="A167" s="973"/>
      <c r="B167" s="140" t="s">
        <v>69</v>
      </c>
      <c r="C167" s="939" t="s">
        <v>70</v>
      </c>
      <c r="D167" s="940"/>
      <c r="E167" s="102"/>
      <c r="F167" s="109"/>
      <c r="G167" s="109"/>
      <c r="H167" s="109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1"/>
      <c r="W167" s="954"/>
    </row>
    <row r="168" spans="1:23" ht="38.25" x14ac:dyDescent="0.25">
      <c r="A168" s="973"/>
      <c r="B168" s="941" t="s">
        <v>106</v>
      </c>
      <c r="C168" s="942"/>
      <c r="D168" s="943"/>
      <c r="E168" s="46" t="s">
        <v>71</v>
      </c>
      <c r="F168" s="26" t="s">
        <v>6</v>
      </c>
      <c r="G168" s="26" t="s">
        <v>7</v>
      </c>
      <c r="H168" s="26" t="s">
        <v>8</v>
      </c>
      <c r="I168" s="27" t="s">
        <v>9</v>
      </c>
      <c r="J168" s="28" t="s">
        <v>10</v>
      </c>
      <c r="K168" s="27" t="s">
        <v>11</v>
      </c>
      <c r="L168" s="27" t="s">
        <v>12</v>
      </c>
      <c r="M168" s="27" t="s">
        <v>13</v>
      </c>
      <c r="N168" s="27" t="s">
        <v>14</v>
      </c>
      <c r="O168" s="28" t="s">
        <v>15</v>
      </c>
      <c r="P168" s="28" t="s">
        <v>16</v>
      </c>
      <c r="Q168" s="28" t="s">
        <v>17</v>
      </c>
      <c r="R168" s="28" t="s">
        <v>18</v>
      </c>
      <c r="S168" s="28" t="s">
        <v>19</v>
      </c>
      <c r="T168" s="27" t="s">
        <v>20</v>
      </c>
      <c r="U168" s="29" t="s">
        <v>21</v>
      </c>
      <c r="V168" s="30" t="s">
        <v>4</v>
      </c>
      <c r="W168" s="954"/>
    </row>
    <row r="169" spans="1:23" ht="15" customHeight="1" x14ac:dyDescent="0.25">
      <c r="A169" s="973"/>
      <c r="B169" s="944"/>
      <c r="C169" s="945"/>
      <c r="D169" s="946"/>
      <c r="E169" s="31" t="s">
        <v>24</v>
      </c>
      <c r="F169" s="32">
        <v>4</v>
      </c>
      <c r="G169" s="32">
        <v>1</v>
      </c>
      <c r="H169" s="33">
        <v>1</v>
      </c>
      <c r="I169" s="34">
        <v>40000</v>
      </c>
      <c r="J169" s="34">
        <f t="shared" ref="J169:J176" si="42">+F169*G169*H169*I169</f>
        <v>160000</v>
      </c>
      <c r="K169" s="34"/>
      <c r="L169" s="34"/>
      <c r="M169" s="34">
        <v>250000</v>
      </c>
      <c r="N169" s="34"/>
      <c r="O169" s="34">
        <v>1</v>
      </c>
      <c r="P169" s="35">
        <v>900000</v>
      </c>
      <c r="Q169" s="35">
        <f t="shared" ref="Q169:Q171" si="43">+H169*O169*P169</f>
        <v>900000</v>
      </c>
      <c r="R169" s="35"/>
      <c r="S169" s="35"/>
      <c r="T169" s="35"/>
      <c r="U169" s="35"/>
      <c r="V169" s="36">
        <f>+J169+K169+L169+M169+N169+Q169+R169+S169+T169</f>
        <v>1310000</v>
      </c>
      <c r="W169" s="954"/>
    </row>
    <row r="170" spans="1:23" ht="15" customHeight="1" x14ac:dyDescent="0.25">
      <c r="A170" s="973"/>
      <c r="B170" s="944"/>
      <c r="C170" s="945"/>
      <c r="D170" s="946"/>
      <c r="E170" s="31" t="s">
        <v>25</v>
      </c>
      <c r="F170" s="32">
        <v>1</v>
      </c>
      <c r="G170" s="32">
        <v>1</v>
      </c>
      <c r="H170" s="33">
        <v>1</v>
      </c>
      <c r="I170" s="34">
        <v>40000</v>
      </c>
      <c r="J170" s="34">
        <f t="shared" si="42"/>
        <v>40000</v>
      </c>
      <c r="K170" s="34"/>
      <c r="L170" s="34"/>
      <c r="M170" s="34">
        <v>250000</v>
      </c>
      <c r="N170" s="34"/>
      <c r="O170" s="34">
        <v>1</v>
      </c>
      <c r="P170" s="35">
        <v>900000</v>
      </c>
      <c r="Q170" s="35">
        <f t="shared" si="43"/>
        <v>900000</v>
      </c>
      <c r="R170" s="35"/>
      <c r="S170" s="35"/>
      <c r="T170" s="35"/>
      <c r="U170" s="35"/>
      <c r="V170" s="36">
        <f t="shared" ref="V170:V176" si="44">+J170+K170+L170+M170+N170+Q170+R170+S170+T170</f>
        <v>1190000</v>
      </c>
      <c r="W170" s="954"/>
    </row>
    <row r="171" spans="1:23" ht="15" customHeight="1" x14ac:dyDescent="0.25">
      <c r="A171" s="973"/>
      <c r="B171" s="944"/>
      <c r="C171" s="945"/>
      <c r="D171" s="946"/>
      <c r="E171" s="31" t="s">
        <v>72</v>
      </c>
      <c r="F171" s="32">
        <v>1</v>
      </c>
      <c r="G171" s="32">
        <v>1</v>
      </c>
      <c r="H171" s="33">
        <v>1</v>
      </c>
      <c r="I171" s="34">
        <v>40000</v>
      </c>
      <c r="J171" s="34">
        <f t="shared" si="42"/>
        <v>40000</v>
      </c>
      <c r="K171" s="34"/>
      <c r="L171" s="34"/>
      <c r="M171" s="34">
        <v>250000</v>
      </c>
      <c r="N171" s="34"/>
      <c r="O171" s="34">
        <v>1</v>
      </c>
      <c r="P171" s="35">
        <v>900000</v>
      </c>
      <c r="Q171" s="35">
        <f t="shared" si="43"/>
        <v>900000</v>
      </c>
      <c r="R171" s="35"/>
      <c r="S171" s="35"/>
      <c r="T171" s="35"/>
      <c r="U171" s="35"/>
      <c r="V171" s="36">
        <f t="shared" si="44"/>
        <v>1190000</v>
      </c>
      <c r="W171" s="954"/>
    </row>
    <row r="172" spans="1:23" ht="15" customHeight="1" x14ac:dyDescent="0.25">
      <c r="A172" s="973"/>
      <c r="B172" s="944"/>
      <c r="C172" s="945"/>
      <c r="D172" s="946"/>
      <c r="E172" s="31" t="s">
        <v>38</v>
      </c>
      <c r="F172" s="32">
        <v>1</v>
      </c>
      <c r="G172" s="32">
        <v>1</v>
      </c>
      <c r="H172" s="33">
        <v>1</v>
      </c>
      <c r="I172" s="34">
        <v>40000</v>
      </c>
      <c r="J172" s="34">
        <f t="shared" si="42"/>
        <v>40000</v>
      </c>
      <c r="K172" s="34"/>
      <c r="L172" s="34"/>
      <c r="M172" s="34">
        <v>250000</v>
      </c>
      <c r="N172" s="34"/>
      <c r="O172" s="34"/>
      <c r="P172" s="35"/>
      <c r="Q172" s="35"/>
      <c r="R172" s="35"/>
      <c r="S172" s="35"/>
      <c r="T172" s="35"/>
      <c r="U172" s="35"/>
      <c r="V172" s="36">
        <f t="shared" si="44"/>
        <v>290000</v>
      </c>
      <c r="W172" s="954"/>
    </row>
    <row r="173" spans="1:23" ht="15" customHeight="1" x14ac:dyDescent="0.25">
      <c r="A173" s="973"/>
      <c r="B173" s="944"/>
      <c r="C173" s="945"/>
      <c r="D173" s="946"/>
      <c r="E173" s="31" t="s">
        <v>27</v>
      </c>
      <c r="F173" s="32">
        <v>1</v>
      </c>
      <c r="G173" s="32">
        <v>1</v>
      </c>
      <c r="H173" s="33">
        <v>1</v>
      </c>
      <c r="I173" s="34">
        <v>40000</v>
      </c>
      <c r="J173" s="34">
        <f t="shared" si="42"/>
        <v>40000</v>
      </c>
      <c r="K173" s="34"/>
      <c r="L173" s="34"/>
      <c r="M173" s="34"/>
      <c r="N173" s="34"/>
      <c r="O173" s="34"/>
      <c r="P173" s="35"/>
      <c r="Q173" s="35"/>
      <c r="R173" s="35"/>
      <c r="S173" s="35"/>
      <c r="T173" s="35"/>
      <c r="U173" s="35"/>
      <c r="V173" s="36">
        <f t="shared" si="44"/>
        <v>40000</v>
      </c>
      <c r="W173" s="954"/>
    </row>
    <row r="174" spans="1:23" ht="15" customHeight="1" x14ac:dyDescent="0.25">
      <c r="A174" s="973"/>
      <c r="B174" s="944"/>
      <c r="C174" s="945"/>
      <c r="D174" s="946"/>
      <c r="E174" s="31" t="s">
        <v>39</v>
      </c>
      <c r="F174" s="32">
        <v>1</v>
      </c>
      <c r="G174" s="32">
        <v>1</v>
      </c>
      <c r="H174" s="33">
        <v>1</v>
      </c>
      <c r="I174" s="34">
        <v>40000</v>
      </c>
      <c r="J174" s="34">
        <f t="shared" si="42"/>
        <v>40000</v>
      </c>
      <c r="K174" s="34"/>
      <c r="L174" s="34"/>
      <c r="M174" s="34"/>
      <c r="N174" s="34"/>
      <c r="O174" s="34"/>
      <c r="P174" s="35"/>
      <c r="Q174" s="35"/>
      <c r="R174" s="35"/>
      <c r="S174" s="35"/>
      <c r="T174" s="35"/>
      <c r="U174" s="35"/>
      <c r="V174" s="36">
        <f t="shared" si="44"/>
        <v>40000</v>
      </c>
      <c r="W174" s="954"/>
    </row>
    <row r="175" spans="1:23" ht="15" customHeight="1" x14ac:dyDescent="0.25">
      <c r="A175" s="973"/>
      <c r="B175" s="944"/>
      <c r="C175" s="945"/>
      <c r="D175" s="946"/>
      <c r="E175" s="31" t="s">
        <v>93</v>
      </c>
      <c r="F175" s="32">
        <v>2</v>
      </c>
      <c r="G175" s="32">
        <v>1</v>
      </c>
      <c r="H175" s="33">
        <v>1</v>
      </c>
      <c r="I175" s="34">
        <v>40000</v>
      </c>
      <c r="J175" s="34">
        <f t="shared" si="42"/>
        <v>80000</v>
      </c>
      <c r="K175" s="34"/>
      <c r="L175" s="34"/>
      <c r="M175" s="34"/>
      <c r="N175" s="34"/>
      <c r="O175" s="34"/>
      <c r="P175" s="35"/>
      <c r="Q175" s="35"/>
      <c r="R175" s="35"/>
      <c r="S175" s="35"/>
      <c r="T175" s="35"/>
      <c r="U175" s="35"/>
      <c r="V175" s="36">
        <f t="shared" si="44"/>
        <v>80000</v>
      </c>
      <c r="W175" s="954"/>
    </row>
    <row r="176" spans="1:23" ht="15" customHeight="1" x14ac:dyDescent="0.25">
      <c r="A176" s="973"/>
      <c r="B176" s="944"/>
      <c r="C176" s="945"/>
      <c r="D176" s="946"/>
      <c r="E176" s="31" t="s">
        <v>97</v>
      </c>
      <c r="F176" s="32">
        <v>4</v>
      </c>
      <c r="G176" s="32">
        <v>1</v>
      </c>
      <c r="H176" s="33">
        <v>1</v>
      </c>
      <c r="I176" s="34">
        <v>40000</v>
      </c>
      <c r="J176" s="34">
        <f t="shared" si="42"/>
        <v>160000</v>
      </c>
      <c r="K176" s="34"/>
      <c r="L176" s="34"/>
      <c r="M176" s="34"/>
      <c r="N176" s="34"/>
      <c r="O176" s="34"/>
      <c r="P176" s="35"/>
      <c r="Q176" s="35"/>
      <c r="R176" s="35"/>
      <c r="S176" s="35"/>
      <c r="T176" s="35"/>
      <c r="U176" s="35"/>
      <c r="V176" s="36">
        <f t="shared" si="44"/>
        <v>160000</v>
      </c>
      <c r="W176" s="954"/>
    </row>
    <row r="177" spans="1:23" ht="15" customHeight="1" x14ac:dyDescent="0.25">
      <c r="A177" s="973"/>
      <c r="B177" s="944"/>
      <c r="C177" s="945"/>
      <c r="D177" s="946"/>
      <c r="E177" s="96" t="s">
        <v>30</v>
      </c>
      <c r="F177" s="97"/>
      <c r="G177" s="32">
        <v>1</v>
      </c>
      <c r="H177" s="98">
        <v>1</v>
      </c>
      <c r="I177" s="34"/>
      <c r="J177" s="34"/>
      <c r="K177" s="34"/>
      <c r="L177" s="34"/>
      <c r="M177" s="34"/>
      <c r="N177" s="34"/>
      <c r="O177" s="34"/>
      <c r="P177" s="35"/>
      <c r="Q177" s="35"/>
      <c r="R177" s="35"/>
      <c r="S177" s="35"/>
      <c r="T177" s="35"/>
      <c r="U177" s="35">
        <v>550000</v>
      </c>
      <c r="V177" s="36">
        <f>+F177*G177*H177*I177+K177+L177+M177+N177+Q177+R177+S177+T177+U177</f>
        <v>550000</v>
      </c>
      <c r="W177" s="954"/>
    </row>
    <row r="178" spans="1:23" ht="15" customHeight="1" thickBot="1" x14ac:dyDescent="0.3">
      <c r="A178" s="973"/>
      <c r="B178" s="947"/>
      <c r="C178" s="948"/>
      <c r="D178" s="949"/>
      <c r="E178" s="99"/>
      <c r="F178" s="100"/>
      <c r="G178" s="100"/>
      <c r="H178" s="100"/>
      <c r="I178" s="34"/>
      <c r="J178" s="34"/>
      <c r="K178" s="34"/>
      <c r="L178" s="34"/>
      <c r="M178" s="34"/>
      <c r="N178" s="34"/>
      <c r="O178" s="34"/>
      <c r="P178" s="35"/>
      <c r="Q178" s="35"/>
      <c r="R178" s="35"/>
      <c r="S178" s="35"/>
      <c r="T178" s="35"/>
      <c r="U178" s="35"/>
      <c r="V178" s="101">
        <f>SUM(V169:V177)</f>
        <v>4850000</v>
      </c>
      <c r="W178" s="954"/>
    </row>
    <row r="179" spans="1:23" ht="15" customHeight="1" thickBot="1" x14ac:dyDescent="0.3">
      <c r="A179" s="973"/>
      <c r="B179" s="105"/>
      <c r="C179" s="106"/>
      <c r="D179" s="107"/>
      <c r="E179" s="102"/>
      <c r="F179" s="109"/>
      <c r="G179" s="109"/>
      <c r="H179" s="109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1"/>
      <c r="W179" s="954"/>
    </row>
    <row r="180" spans="1:23" ht="15" customHeight="1" thickBot="1" x14ac:dyDescent="0.3">
      <c r="A180" s="974"/>
      <c r="B180" s="138"/>
      <c r="C180" s="106"/>
      <c r="D180" s="107"/>
      <c r="E180" s="102"/>
      <c r="F180" s="109"/>
      <c r="G180" s="109"/>
      <c r="H180" s="109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1"/>
      <c r="W180" s="954"/>
    </row>
    <row r="181" spans="1:23" ht="15" customHeight="1" thickBot="1" x14ac:dyDescent="0.3">
      <c r="A181" s="160">
        <v>4</v>
      </c>
      <c r="B181" s="950" t="s">
        <v>266</v>
      </c>
      <c r="C181" s="951"/>
      <c r="D181" s="952"/>
      <c r="E181" s="21"/>
      <c r="F181" s="22"/>
      <c r="G181" s="22"/>
      <c r="H181" s="22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4"/>
      <c r="W181" s="954"/>
    </row>
    <row r="182" spans="1:23" ht="16.5" thickBot="1" x14ac:dyDescent="0.3">
      <c r="A182" s="964"/>
      <c r="B182" s="966" t="s">
        <v>90</v>
      </c>
      <c r="C182" s="967"/>
      <c r="D182" s="968"/>
      <c r="E182" s="21"/>
      <c r="F182" s="22"/>
      <c r="G182" s="22"/>
      <c r="H182" s="22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4"/>
      <c r="W182" s="956"/>
    </row>
    <row r="183" spans="1:23" ht="26.1" customHeight="1" x14ac:dyDescent="0.25">
      <c r="A183" s="964"/>
      <c r="B183" s="161"/>
      <c r="C183" s="942" t="s">
        <v>165</v>
      </c>
      <c r="D183" s="943"/>
      <c r="E183" s="46" t="s">
        <v>91</v>
      </c>
      <c r="F183" s="26" t="s">
        <v>6</v>
      </c>
      <c r="G183" s="26" t="s">
        <v>7</v>
      </c>
      <c r="H183" s="26" t="s">
        <v>8</v>
      </c>
      <c r="I183" s="27" t="s">
        <v>9</v>
      </c>
      <c r="J183" s="28" t="s">
        <v>10</v>
      </c>
      <c r="K183" s="27" t="s">
        <v>11</v>
      </c>
      <c r="L183" s="27" t="s">
        <v>12</v>
      </c>
      <c r="M183" s="27" t="s">
        <v>13</v>
      </c>
      <c r="N183" s="27" t="s">
        <v>14</v>
      </c>
      <c r="O183" s="28" t="s">
        <v>15</v>
      </c>
      <c r="P183" s="28" t="s">
        <v>16</v>
      </c>
      <c r="Q183" s="28" t="s">
        <v>17</v>
      </c>
      <c r="R183" s="28" t="s">
        <v>18</v>
      </c>
      <c r="S183" s="28" t="s">
        <v>19</v>
      </c>
      <c r="T183" s="27" t="s">
        <v>20</v>
      </c>
      <c r="U183" s="29" t="s">
        <v>21</v>
      </c>
      <c r="V183" s="30" t="s">
        <v>4</v>
      </c>
      <c r="W183" s="932">
        <f>+V192+V193</f>
        <v>13840000</v>
      </c>
    </row>
    <row r="184" spans="1:23" ht="15" customHeight="1" x14ac:dyDescent="0.25">
      <c r="A184" s="964"/>
      <c r="B184" s="162"/>
      <c r="C184" s="945"/>
      <c r="D184" s="946"/>
      <c r="E184" s="31" t="s">
        <v>73</v>
      </c>
      <c r="F184" s="32">
        <v>1</v>
      </c>
      <c r="G184" s="32">
        <v>1</v>
      </c>
      <c r="H184" s="33">
        <v>1</v>
      </c>
      <c r="I184" s="34"/>
      <c r="J184" s="34"/>
      <c r="K184" s="34"/>
      <c r="L184" s="34"/>
      <c r="M184" s="34"/>
      <c r="N184" s="34"/>
      <c r="O184" s="34">
        <v>2</v>
      </c>
      <c r="P184" s="35">
        <v>900000</v>
      </c>
      <c r="Q184" s="35">
        <f>+F184*G184*H184*O184*P184</f>
        <v>1800000</v>
      </c>
      <c r="R184" s="35"/>
      <c r="S184" s="35"/>
      <c r="T184" s="35"/>
      <c r="U184" s="35"/>
      <c r="V184" s="36">
        <f>+J184+K184+L184+M184+N184+Q184+R184+S184+T184</f>
        <v>1800000</v>
      </c>
      <c r="W184" s="933"/>
    </row>
    <row r="185" spans="1:23" ht="15" customHeight="1" x14ac:dyDescent="0.25">
      <c r="A185" s="964"/>
      <c r="B185" s="162"/>
      <c r="C185" s="945"/>
      <c r="D185" s="946"/>
      <c r="E185" s="31" t="s">
        <v>74</v>
      </c>
      <c r="F185" s="32">
        <v>1</v>
      </c>
      <c r="G185" s="32">
        <v>1</v>
      </c>
      <c r="H185" s="33">
        <v>1</v>
      </c>
      <c r="I185" s="34"/>
      <c r="J185" s="34"/>
      <c r="K185" s="34"/>
      <c r="L185" s="34"/>
      <c r="M185" s="34"/>
      <c r="N185" s="34"/>
      <c r="O185" s="34">
        <v>2</v>
      </c>
      <c r="P185" s="35">
        <v>900000</v>
      </c>
      <c r="Q185" s="35">
        <f>+F185*G185*H185*O185*P185</f>
        <v>1800000</v>
      </c>
      <c r="R185" s="35"/>
      <c r="S185" s="35"/>
      <c r="T185" s="35"/>
      <c r="U185" s="35"/>
      <c r="V185" s="36">
        <f>+J185+K185+L185+M185+N185+Q185+R185+S185+T185</f>
        <v>1800000</v>
      </c>
      <c r="W185" s="933"/>
    </row>
    <row r="186" spans="1:23" ht="15" customHeight="1" x14ac:dyDescent="0.25">
      <c r="A186" s="964"/>
      <c r="B186" s="162"/>
      <c r="C186" s="945"/>
      <c r="D186" s="946"/>
      <c r="E186" s="31" t="s">
        <v>75</v>
      </c>
      <c r="F186" s="32">
        <v>2</v>
      </c>
      <c r="G186" s="32">
        <v>1</v>
      </c>
      <c r="H186" s="33">
        <v>1</v>
      </c>
      <c r="I186" s="34"/>
      <c r="J186" s="34"/>
      <c r="K186" s="34"/>
      <c r="L186" s="34"/>
      <c r="M186" s="34"/>
      <c r="N186" s="34"/>
      <c r="O186" s="34">
        <v>1</v>
      </c>
      <c r="P186" s="35">
        <v>900000</v>
      </c>
      <c r="Q186" s="35">
        <f t="shared" ref="Q186:Q187" si="45">+H186*O186*P186</f>
        <v>900000</v>
      </c>
      <c r="R186" s="35"/>
      <c r="S186" s="35"/>
      <c r="T186" s="35"/>
      <c r="U186" s="35"/>
      <c r="V186" s="36">
        <f>+J186+K186+L186+M186+N186+Q186+R186+S186+T186</f>
        <v>900000</v>
      </c>
      <c r="W186" s="933"/>
    </row>
    <row r="187" spans="1:23" ht="15" customHeight="1" x14ac:dyDescent="0.25">
      <c r="A187" s="964"/>
      <c r="B187" s="162"/>
      <c r="C187" s="945"/>
      <c r="D187" s="946"/>
      <c r="E187" s="31" t="s">
        <v>76</v>
      </c>
      <c r="F187" s="32">
        <v>1</v>
      </c>
      <c r="G187" s="32">
        <v>1</v>
      </c>
      <c r="H187" s="33">
        <v>1</v>
      </c>
      <c r="I187" s="34"/>
      <c r="J187" s="34"/>
      <c r="K187" s="34"/>
      <c r="L187" s="34"/>
      <c r="M187" s="34"/>
      <c r="N187" s="34"/>
      <c r="O187" s="34">
        <v>1</v>
      </c>
      <c r="P187" s="35">
        <v>900000</v>
      </c>
      <c r="Q187" s="35">
        <f t="shared" si="45"/>
        <v>900000</v>
      </c>
      <c r="R187" s="35"/>
      <c r="S187" s="35"/>
      <c r="T187" s="35"/>
      <c r="U187" s="35"/>
      <c r="V187" s="36">
        <f t="shared" ref="V187:V190" si="46">+J187+K187+L187+M187+N187+Q187+R187+S187+T187</f>
        <v>900000</v>
      </c>
      <c r="W187" s="933"/>
    </row>
    <row r="188" spans="1:23" ht="15" customHeight="1" x14ac:dyDescent="0.25">
      <c r="A188" s="964"/>
      <c r="B188" s="162"/>
      <c r="C188" s="945"/>
      <c r="D188" s="946"/>
      <c r="E188" s="31" t="s">
        <v>27</v>
      </c>
      <c r="F188" s="32">
        <v>1</v>
      </c>
      <c r="G188" s="32">
        <v>1</v>
      </c>
      <c r="H188" s="33">
        <v>1</v>
      </c>
      <c r="I188" s="34">
        <v>40000</v>
      </c>
      <c r="J188" s="34">
        <f t="shared" ref="J188:J190" si="47">+F188*G188*H188*I188</f>
        <v>40000</v>
      </c>
      <c r="K188" s="34"/>
      <c r="L188" s="34"/>
      <c r="M188" s="34"/>
      <c r="N188" s="34"/>
      <c r="O188" s="34"/>
      <c r="P188" s="35"/>
      <c r="Q188" s="35"/>
      <c r="R188" s="35"/>
      <c r="S188" s="35"/>
      <c r="T188" s="35"/>
      <c r="U188" s="35"/>
      <c r="V188" s="36">
        <f t="shared" si="46"/>
        <v>40000</v>
      </c>
      <c r="W188" s="933"/>
    </row>
    <row r="189" spans="1:23" ht="15" customHeight="1" x14ac:dyDescent="0.25">
      <c r="A189" s="964"/>
      <c r="B189" s="162"/>
      <c r="C189" s="945"/>
      <c r="D189" s="946"/>
      <c r="E189" s="31" t="s">
        <v>39</v>
      </c>
      <c r="F189" s="32">
        <v>1</v>
      </c>
      <c r="G189" s="32">
        <v>1</v>
      </c>
      <c r="H189" s="33">
        <v>1</v>
      </c>
      <c r="I189" s="34">
        <v>40000</v>
      </c>
      <c r="J189" s="34">
        <f t="shared" si="47"/>
        <v>40000</v>
      </c>
      <c r="K189" s="34"/>
      <c r="L189" s="34"/>
      <c r="M189" s="34"/>
      <c r="N189" s="34"/>
      <c r="O189" s="34"/>
      <c r="P189" s="35"/>
      <c r="Q189" s="35"/>
      <c r="R189" s="35"/>
      <c r="S189" s="35"/>
      <c r="T189" s="35"/>
      <c r="U189" s="35"/>
      <c r="V189" s="36">
        <f t="shared" si="46"/>
        <v>40000</v>
      </c>
      <c r="W189" s="933"/>
    </row>
    <row r="190" spans="1:23" ht="15" customHeight="1" x14ac:dyDescent="0.25">
      <c r="A190" s="964"/>
      <c r="B190" s="162"/>
      <c r="C190" s="945"/>
      <c r="D190" s="946"/>
      <c r="E190" s="31" t="s">
        <v>101</v>
      </c>
      <c r="F190" s="38">
        <v>10</v>
      </c>
      <c r="G190" s="32">
        <v>1</v>
      </c>
      <c r="H190" s="33">
        <v>1</v>
      </c>
      <c r="I190" s="34">
        <v>40000</v>
      </c>
      <c r="J190" s="34">
        <f t="shared" si="47"/>
        <v>400000</v>
      </c>
      <c r="K190" s="34"/>
      <c r="L190" s="34"/>
      <c r="M190" s="34"/>
      <c r="N190" s="34"/>
      <c r="O190" s="34"/>
      <c r="P190" s="35"/>
      <c r="Q190" s="35"/>
      <c r="R190" s="35"/>
      <c r="S190" s="35"/>
      <c r="T190" s="35"/>
      <c r="U190" s="35"/>
      <c r="V190" s="36">
        <f t="shared" si="46"/>
        <v>400000</v>
      </c>
      <c r="W190" s="933"/>
    </row>
    <row r="191" spans="1:23" ht="15" customHeight="1" x14ac:dyDescent="0.25">
      <c r="A191" s="964"/>
      <c r="B191" s="162"/>
      <c r="C191" s="945"/>
      <c r="D191" s="946"/>
      <c r="E191" s="96" t="s">
        <v>30</v>
      </c>
      <c r="F191" s="97"/>
      <c r="G191" s="32">
        <v>1</v>
      </c>
      <c r="H191" s="98">
        <v>1</v>
      </c>
      <c r="I191" s="34"/>
      <c r="J191" s="34"/>
      <c r="K191" s="34"/>
      <c r="L191" s="34"/>
      <c r="M191" s="34"/>
      <c r="N191" s="34"/>
      <c r="O191" s="34"/>
      <c r="P191" s="35"/>
      <c r="Q191" s="35"/>
      <c r="R191" s="35"/>
      <c r="S191" s="35"/>
      <c r="T191" s="35"/>
      <c r="U191" s="35">
        <v>300000</v>
      </c>
      <c r="V191" s="36">
        <f>+F191*G191*H191*I191+K191+L191+M191+N191+Q191+R191+S191+T191+U191</f>
        <v>300000</v>
      </c>
      <c r="W191" s="933"/>
    </row>
    <row r="192" spans="1:23" ht="15" customHeight="1" thickBot="1" x14ac:dyDescent="0.3">
      <c r="A192" s="965"/>
      <c r="B192" s="163"/>
      <c r="C192" s="948"/>
      <c r="D192" s="949"/>
      <c r="E192" s="99"/>
      <c r="F192" s="100"/>
      <c r="G192" s="100"/>
      <c r="H192" s="100"/>
      <c r="I192" s="164"/>
      <c r="J192" s="164"/>
      <c r="K192" s="164"/>
      <c r="L192" s="164"/>
      <c r="M192" s="164"/>
      <c r="N192" s="164"/>
      <c r="O192" s="164"/>
      <c r="P192" s="165"/>
      <c r="Q192" s="165"/>
      <c r="R192" s="165"/>
      <c r="S192" s="165"/>
      <c r="T192" s="165"/>
      <c r="U192" s="165"/>
      <c r="V192" s="101">
        <f>SUM(V184:V191)</f>
        <v>6180000</v>
      </c>
      <c r="W192" s="933"/>
    </row>
    <row r="193" spans="1:23" ht="29.1" customHeight="1" thickBot="1" x14ac:dyDescent="0.3">
      <c r="A193" s="166"/>
      <c r="B193" s="167" t="s">
        <v>77</v>
      </c>
      <c r="C193" s="935" t="s">
        <v>92</v>
      </c>
      <c r="D193" s="936"/>
      <c r="E193" s="168" t="s">
        <v>78</v>
      </c>
      <c r="F193" s="169"/>
      <c r="G193" s="169"/>
      <c r="H193" s="169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1">
        <v>7660000</v>
      </c>
      <c r="W193" s="934"/>
    </row>
    <row r="194" spans="1:23" ht="16.5" thickBot="1" x14ac:dyDescent="0.3">
      <c r="A194" s="172"/>
      <c r="B194" s="173"/>
      <c r="C194" s="173"/>
      <c r="D194" s="174"/>
      <c r="E194" s="937" t="s">
        <v>79</v>
      </c>
      <c r="F194" s="937"/>
      <c r="G194" s="937"/>
      <c r="H194" s="937"/>
      <c r="I194" s="937"/>
      <c r="J194" s="937"/>
      <c r="K194" s="937"/>
      <c r="L194" s="937"/>
      <c r="M194" s="937"/>
      <c r="N194" s="937"/>
      <c r="O194" s="937"/>
      <c r="P194" s="937"/>
      <c r="Q194" s="937"/>
      <c r="R194" s="937"/>
      <c r="S194" s="937"/>
      <c r="T194" s="937"/>
      <c r="U194" s="937"/>
      <c r="V194" s="938"/>
      <c r="W194" s="175">
        <f>SUM(W9:W193)</f>
        <v>100000000</v>
      </c>
    </row>
    <row r="196" spans="1:23" s="6" customFormat="1" x14ac:dyDescent="0.25">
      <c r="A196" s="1"/>
      <c r="B196" s="1"/>
      <c r="C196" s="1"/>
      <c r="D196" s="1"/>
      <c r="E196" s="1"/>
      <c r="F196" s="3"/>
      <c r="G196" s="3"/>
      <c r="H196" s="3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176"/>
    </row>
    <row r="197" spans="1:23" x14ac:dyDescent="0.25">
      <c r="W197" s="176"/>
    </row>
    <row r="200" spans="1:23" s="6" customFormat="1" x14ac:dyDescent="0.25">
      <c r="A200" s="1"/>
      <c r="B200" s="1"/>
      <c r="C200" s="1"/>
      <c r="D200" s="1"/>
      <c r="E200" s="1"/>
      <c r="F200" s="3"/>
      <c r="G200" s="3"/>
      <c r="H200" s="3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1"/>
    </row>
  </sheetData>
  <mergeCells count="52">
    <mergeCell ref="E4:V4"/>
    <mergeCell ref="W4:W5"/>
    <mergeCell ref="E5:V5"/>
    <mergeCell ref="B18:D18"/>
    <mergeCell ref="A19:A29"/>
    <mergeCell ref="B19:D29"/>
    <mergeCell ref="A7:A17"/>
    <mergeCell ref="B7:D7"/>
    <mergeCell ref="B8:D8"/>
    <mergeCell ref="B9:D17"/>
    <mergeCell ref="A4:A5"/>
    <mergeCell ref="B4:D5"/>
    <mergeCell ref="B30:D30"/>
    <mergeCell ref="A31:A36"/>
    <mergeCell ref="C31:D36"/>
    <mergeCell ref="B37:D37"/>
    <mergeCell ref="A38:A43"/>
    <mergeCell ref="C38:D43"/>
    <mergeCell ref="B44:D44"/>
    <mergeCell ref="B45:D45"/>
    <mergeCell ref="B46:D58"/>
    <mergeCell ref="B59:D59"/>
    <mergeCell ref="C94:D94"/>
    <mergeCell ref="A182:A192"/>
    <mergeCell ref="B182:D182"/>
    <mergeCell ref="C183:D192"/>
    <mergeCell ref="C130:D136"/>
    <mergeCell ref="B139:D147"/>
    <mergeCell ref="B151:D159"/>
    <mergeCell ref="B162:D164"/>
    <mergeCell ref="A60:A180"/>
    <mergeCell ref="B61:D69"/>
    <mergeCell ref="B71:D71"/>
    <mergeCell ref="B72:D72"/>
    <mergeCell ref="C73:D73"/>
    <mergeCell ref="C74:D80"/>
    <mergeCell ref="C129:D129"/>
    <mergeCell ref="C83:D83"/>
    <mergeCell ref="C84:D90"/>
    <mergeCell ref="W183:W193"/>
    <mergeCell ref="C193:D193"/>
    <mergeCell ref="E194:V194"/>
    <mergeCell ref="C167:D167"/>
    <mergeCell ref="B168:D178"/>
    <mergeCell ref="B181:D181"/>
    <mergeCell ref="W59:W182"/>
    <mergeCell ref="B117:D125"/>
    <mergeCell ref="B128:D128"/>
    <mergeCell ref="B95:D103"/>
    <mergeCell ref="B106:D106"/>
    <mergeCell ref="C107:D107"/>
    <mergeCell ref="C108:D114"/>
  </mergeCells>
  <printOptions horizontalCentered="1"/>
  <pageMargins left="3.937007874015748E-2" right="3.937007874015748E-2" top="0.74803149606299213" bottom="0.55118110236220474" header="0.31496062992125984" footer="0.31496062992125984"/>
  <pageSetup paperSize="256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6"/>
  <sheetViews>
    <sheetView zoomScale="80" zoomScaleNormal="80" workbookViewId="0">
      <pane xSplit="4" topLeftCell="E1" activePane="topRight" state="frozen"/>
      <selection pane="topRight" activeCell="K32" sqref="K32"/>
    </sheetView>
  </sheetViews>
  <sheetFormatPr defaultColWidth="9.42578125" defaultRowHeight="15" x14ac:dyDescent="0.25"/>
  <cols>
    <col min="1" max="1" width="5.42578125" style="182" customWidth="1"/>
    <col min="2" max="2" width="4.42578125" style="182" customWidth="1"/>
    <col min="3" max="3" width="3.42578125" style="182" customWidth="1"/>
    <col min="4" max="4" width="46.42578125" style="182" customWidth="1"/>
    <col min="5" max="5" width="47.42578125" style="182" customWidth="1"/>
    <col min="6" max="6" width="6" style="186" customWidth="1"/>
    <col min="7" max="8" width="5.42578125" style="186" customWidth="1"/>
    <col min="9" max="9" width="15.7109375" style="198" customWidth="1"/>
    <col min="10" max="10" width="16.28515625" style="198" customWidth="1"/>
    <col min="11" max="11" width="12.5703125" style="198" customWidth="1"/>
    <col min="12" max="12" width="15.42578125" style="198" customWidth="1"/>
    <col min="13" max="13" width="12.28515625" style="198" customWidth="1"/>
    <col min="14" max="14" width="12.42578125" style="198" customWidth="1"/>
    <col min="15" max="15" width="8.42578125" style="198" customWidth="1"/>
    <col min="16" max="18" width="13.42578125" style="202" customWidth="1"/>
    <col min="19" max="19" width="14.42578125" style="202" customWidth="1"/>
    <col min="20" max="20" width="14.7109375" style="202" customWidth="1"/>
    <col min="21" max="21" width="15" style="202" customWidth="1"/>
    <col min="22" max="22" width="21.5703125" style="202" customWidth="1"/>
    <col min="23" max="23" width="26.28515625" style="182" customWidth="1"/>
    <col min="24" max="24" width="7.7109375" style="181" customWidth="1"/>
    <col min="25" max="25" width="11.140625" style="181" customWidth="1"/>
    <col min="26" max="35" width="6.42578125" style="181" customWidth="1"/>
    <col min="36" max="16384" width="9.42578125" style="182"/>
  </cols>
  <sheetData>
    <row r="1" spans="1:35" ht="14.65" customHeight="1" x14ac:dyDescent="0.25">
      <c r="A1" s="177"/>
      <c r="B1" s="177"/>
      <c r="C1" s="177"/>
      <c r="D1" s="177"/>
      <c r="E1" s="177"/>
      <c r="F1" s="178"/>
      <c r="G1" s="178"/>
      <c r="H1" s="178"/>
      <c r="I1" s="179"/>
      <c r="J1" s="179"/>
      <c r="K1" s="179"/>
      <c r="L1" s="179"/>
      <c r="M1" s="179"/>
      <c r="N1" s="179"/>
      <c r="O1" s="179"/>
      <c r="P1" s="180"/>
      <c r="Q1" s="180"/>
      <c r="R1" s="180"/>
      <c r="S1" s="180"/>
      <c r="T1" s="180"/>
      <c r="U1" s="180"/>
      <c r="V1" s="180"/>
      <c r="W1" s="177"/>
    </row>
    <row r="2" spans="1:35" ht="21" customHeight="1" x14ac:dyDescent="0.25">
      <c r="A2" s="1059" t="s">
        <v>108</v>
      </c>
      <c r="B2" s="1059"/>
      <c r="C2" s="1059"/>
      <c r="D2" s="1059"/>
      <c r="E2" s="1059"/>
      <c r="F2" s="1059"/>
      <c r="G2" s="1059"/>
      <c r="H2" s="1059"/>
      <c r="I2" s="1059"/>
      <c r="J2" s="1059"/>
      <c r="K2" s="1059"/>
      <c r="L2" s="1059"/>
      <c r="M2" s="1059"/>
      <c r="N2" s="1059"/>
      <c r="O2" s="1059"/>
      <c r="P2" s="1059"/>
      <c r="Q2" s="1059"/>
      <c r="R2" s="1059"/>
      <c r="S2" s="1059"/>
      <c r="T2" s="1059"/>
      <c r="U2" s="1059"/>
      <c r="V2" s="1059"/>
      <c r="W2" s="1059"/>
    </row>
    <row r="3" spans="1:35" x14ac:dyDescent="0.25">
      <c r="A3" s="1059" t="s">
        <v>235</v>
      </c>
      <c r="B3" s="1059"/>
      <c r="C3" s="1059"/>
      <c r="D3" s="1059"/>
      <c r="E3" s="1059"/>
      <c r="F3" s="1059"/>
      <c r="G3" s="1059"/>
      <c r="H3" s="1059"/>
      <c r="I3" s="1059"/>
      <c r="J3" s="1059"/>
      <c r="K3" s="1059"/>
      <c r="L3" s="1059"/>
      <c r="M3" s="1059"/>
      <c r="N3" s="1059"/>
      <c r="O3" s="1059"/>
      <c r="P3" s="1059"/>
      <c r="Q3" s="1059"/>
      <c r="R3" s="1059"/>
      <c r="S3" s="1059"/>
      <c r="T3" s="1059"/>
      <c r="U3" s="1059"/>
      <c r="V3" s="1059"/>
      <c r="W3" s="1059"/>
    </row>
    <row r="4" spans="1:35" ht="15.75" thickBot="1" x14ac:dyDescent="0.3">
      <c r="A4" s="177"/>
      <c r="B4" s="177"/>
      <c r="C4" s="177"/>
      <c r="D4" s="177"/>
      <c r="E4" s="177"/>
      <c r="F4" s="178"/>
      <c r="G4" s="178"/>
      <c r="H4" s="178"/>
      <c r="I4" s="179"/>
      <c r="J4" s="179"/>
      <c r="K4" s="179"/>
      <c r="L4" s="179"/>
      <c r="M4" s="179"/>
      <c r="N4" s="179"/>
      <c r="O4" s="179"/>
      <c r="P4" s="180"/>
      <c r="Q4" s="180"/>
      <c r="R4" s="180"/>
      <c r="S4" s="180"/>
      <c r="T4" s="180"/>
      <c r="U4" s="180"/>
      <c r="V4" s="180"/>
      <c r="W4" s="183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</row>
    <row r="5" spans="1:35" x14ac:dyDescent="0.25">
      <c r="A5" s="1060" t="s">
        <v>1</v>
      </c>
      <c r="B5" s="1062" t="s">
        <v>2</v>
      </c>
      <c r="C5" s="1062"/>
      <c r="D5" s="1063"/>
      <c r="E5" s="1066" t="s">
        <v>3</v>
      </c>
      <c r="F5" s="1067"/>
      <c r="G5" s="1067"/>
      <c r="H5" s="1067"/>
      <c r="I5" s="1067"/>
      <c r="J5" s="1067"/>
      <c r="K5" s="1067"/>
      <c r="L5" s="1067"/>
      <c r="M5" s="1067"/>
      <c r="N5" s="1067"/>
      <c r="O5" s="1067"/>
      <c r="P5" s="1067"/>
      <c r="Q5" s="1067"/>
      <c r="R5" s="1067"/>
      <c r="S5" s="1067"/>
      <c r="T5" s="1067"/>
      <c r="U5" s="1067"/>
      <c r="V5" s="1067"/>
      <c r="W5" s="1068" t="s">
        <v>4</v>
      </c>
    </row>
    <row r="6" spans="1:35" s="186" customFormat="1" ht="15.75" thickBot="1" x14ac:dyDescent="0.3">
      <c r="A6" s="1061"/>
      <c r="B6" s="1064"/>
      <c r="C6" s="1064"/>
      <c r="D6" s="1065"/>
      <c r="E6" s="1070" t="s">
        <v>5</v>
      </c>
      <c r="F6" s="1071"/>
      <c r="G6" s="1071"/>
      <c r="H6" s="1071"/>
      <c r="I6" s="1071"/>
      <c r="J6" s="1071"/>
      <c r="K6" s="1071"/>
      <c r="L6" s="1071"/>
      <c r="M6" s="1071"/>
      <c r="N6" s="1071"/>
      <c r="O6" s="1071"/>
      <c r="P6" s="1071"/>
      <c r="Q6" s="1071"/>
      <c r="R6" s="1071"/>
      <c r="S6" s="1071"/>
      <c r="T6" s="1071"/>
      <c r="U6" s="1071"/>
      <c r="V6" s="1071"/>
      <c r="W6" s="1069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</row>
    <row r="7" spans="1:35" s="186" customFormat="1" ht="13.9" customHeight="1" thickBot="1" x14ac:dyDescent="0.3">
      <c r="A7" s="282">
        <v>1</v>
      </c>
      <c r="B7" s="187"/>
      <c r="C7" s="187"/>
      <c r="D7" s="188">
        <v>2</v>
      </c>
      <c r="E7" s="189">
        <v>3</v>
      </c>
      <c r="F7" s="190">
        <v>4</v>
      </c>
      <c r="G7" s="191">
        <v>5</v>
      </c>
      <c r="H7" s="191">
        <v>6</v>
      </c>
      <c r="I7" s="192">
        <v>7</v>
      </c>
      <c r="J7" s="192">
        <v>8</v>
      </c>
      <c r="K7" s="192">
        <v>9</v>
      </c>
      <c r="L7" s="192">
        <v>10</v>
      </c>
      <c r="M7" s="192">
        <v>11</v>
      </c>
      <c r="N7" s="192">
        <v>12</v>
      </c>
      <c r="O7" s="192">
        <v>13</v>
      </c>
      <c r="P7" s="192">
        <v>14</v>
      </c>
      <c r="Q7" s="192">
        <v>15</v>
      </c>
      <c r="R7" s="192">
        <v>16</v>
      </c>
      <c r="S7" s="192">
        <v>17</v>
      </c>
      <c r="T7" s="192">
        <v>18</v>
      </c>
      <c r="U7" s="192">
        <v>19</v>
      </c>
      <c r="V7" s="193">
        <v>20</v>
      </c>
      <c r="W7" s="194">
        <v>21</v>
      </c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</row>
    <row r="8" spans="1:35" s="545" customFormat="1" ht="27.75" customHeight="1" thickBot="1" x14ac:dyDescent="0.3">
      <c r="A8" s="537">
        <v>5</v>
      </c>
      <c r="B8" s="1075" t="s">
        <v>113</v>
      </c>
      <c r="C8" s="1076"/>
      <c r="D8" s="1076"/>
      <c r="E8" s="538"/>
      <c r="F8" s="539"/>
      <c r="G8" s="539"/>
      <c r="H8" s="539"/>
      <c r="I8" s="540"/>
      <c r="J8" s="540"/>
      <c r="K8" s="540"/>
      <c r="L8" s="540"/>
      <c r="M8" s="540"/>
      <c r="N8" s="540"/>
      <c r="O8" s="540"/>
      <c r="P8" s="541"/>
      <c r="Q8" s="541"/>
      <c r="R8" s="541"/>
      <c r="S8" s="541"/>
      <c r="T8" s="541"/>
      <c r="U8" s="541"/>
      <c r="V8" s="542"/>
      <c r="W8" s="543"/>
      <c r="X8" s="544"/>
      <c r="Y8" s="544"/>
      <c r="Z8" s="544"/>
      <c r="AA8" s="544"/>
      <c r="AB8" s="544"/>
      <c r="AC8" s="544"/>
      <c r="AD8" s="544"/>
      <c r="AE8" s="544"/>
      <c r="AF8" s="544"/>
      <c r="AG8" s="544"/>
      <c r="AH8" s="544"/>
      <c r="AI8" s="544"/>
    </row>
    <row r="9" spans="1:35" s="545" customFormat="1" ht="15" customHeight="1" thickBot="1" x14ac:dyDescent="0.3">
      <c r="A9" s="546"/>
      <c r="B9" s="547" t="s">
        <v>236</v>
      </c>
      <c r="C9" s="1077" t="s">
        <v>114</v>
      </c>
      <c r="D9" s="1078"/>
      <c r="E9" s="548"/>
      <c r="F9" s="549"/>
      <c r="G9" s="549"/>
      <c r="H9" s="549"/>
      <c r="I9" s="550"/>
      <c r="J9" s="550"/>
      <c r="K9" s="550"/>
      <c r="L9" s="550"/>
      <c r="M9" s="550"/>
      <c r="N9" s="550"/>
      <c r="O9" s="550"/>
      <c r="P9" s="551"/>
      <c r="Q9" s="551"/>
      <c r="R9" s="551"/>
      <c r="S9" s="551"/>
      <c r="T9" s="551"/>
      <c r="U9" s="551"/>
      <c r="V9" s="552"/>
      <c r="W9" s="553"/>
      <c r="X9" s="544"/>
      <c r="Y9" s="544"/>
      <c r="Z9" s="544"/>
      <c r="AA9" s="544"/>
      <c r="AB9" s="544"/>
      <c r="AC9" s="544"/>
      <c r="AD9" s="544"/>
      <c r="AE9" s="544"/>
      <c r="AF9" s="544"/>
      <c r="AG9" s="544"/>
      <c r="AH9" s="544"/>
      <c r="AI9" s="544"/>
    </row>
    <row r="10" spans="1:35" s="545" customFormat="1" ht="15" customHeight="1" x14ac:dyDescent="0.25">
      <c r="A10" s="554"/>
      <c r="B10" s="1056" t="s">
        <v>157</v>
      </c>
      <c r="C10" s="1056"/>
      <c r="D10" s="1056"/>
      <c r="E10" s="555" t="s">
        <v>115</v>
      </c>
      <c r="F10" s="556" t="s">
        <v>6</v>
      </c>
      <c r="G10" s="557" t="s">
        <v>7</v>
      </c>
      <c r="H10" s="557" t="s">
        <v>8</v>
      </c>
      <c r="I10" s="558" t="s">
        <v>9</v>
      </c>
      <c r="J10" s="559" t="s">
        <v>10</v>
      </c>
      <c r="K10" s="558" t="s">
        <v>11</v>
      </c>
      <c r="L10" s="558" t="s">
        <v>12</v>
      </c>
      <c r="M10" s="558" t="s">
        <v>13</v>
      </c>
      <c r="N10" s="558" t="s">
        <v>14</v>
      </c>
      <c r="O10" s="559" t="s">
        <v>15</v>
      </c>
      <c r="P10" s="559" t="s">
        <v>16</v>
      </c>
      <c r="Q10" s="559" t="s">
        <v>17</v>
      </c>
      <c r="R10" s="559" t="s">
        <v>18</v>
      </c>
      <c r="S10" s="559" t="s">
        <v>19</v>
      </c>
      <c r="T10" s="558" t="s">
        <v>20</v>
      </c>
      <c r="U10" s="558" t="s">
        <v>21</v>
      </c>
      <c r="V10" s="560" t="s">
        <v>4</v>
      </c>
      <c r="W10" s="553">
        <f>SUM(V23,V39,V54,V66)</f>
        <v>13860000</v>
      </c>
      <c r="X10" s="544"/>
      <c r="Y10" s="544"/>
      <c r="Z10" s="544"/>
      <c r="AA10" s="544"/>
      <c r="AB10" s="544"/>
      <c r="AC10" s="544"/>
      <c r="AD10" s="544"/>
      <c r="AE10" s="544"/>
      <c r="AF10" s="544"/>
      <c r="AG10" s="544"/>
      <c r="AH10" s="544"/>
      <c r="AI10" s="544"/>
    </row>
    <row r="11" spans="1:35" s="545" customFormat="1" ht="16.149999999999999" customHeight="1" x14ac:dyDescent="0.25">
      <c r="A11" s="554"/>
      <c r="B11" s="1047" t="s">
        <v>116</v>
      </c>
      <c r="C11" s="1024"/>
      <c r="D11" s="1025"/>
      <c r="E11" s="561" t="s">
        <v>158</v>
      </c>
      <c r="F11" s="562">
        <v>1</v>
      </c>
      <c r="G11" s="563">
        <v>1</v>
      </c>
      <c r="H11" s="563">
        <v>1</v>
      </c>
      <c r="I11" s="564">
        <v>40000</v>
      </c>
      <c r="J11" s="564">
        <f t="shared" ref="J11:J21" si="0">+F11*G11*H11*I11</f>
        <v>40000</v>
      </c>
      <c r="K11" s="564"/>
      <c r="L11" s="564">
        <v>150000</v>
      </c>
      <c r="M11" s="565"/>
      <c r="N11" s="565"/>
      <c r="O11" s="565">
        <v>1</v>
      </c>
      <c r="P11" s="566">
        <v>900000</v>
      </c>
      <c r="Q11" s="566">
        <f>+H11*O11*P11</f>
        <v>900000</v>
      </c>
      <c r="R11" s="566"/>
      <c r="S11" s="566"/>
      <c r="T11" s="566"/>
      <c r="U11" s="566"/>
      <c r="V11" s="567">
        <f>J11+L11+Q11</f>
        <v>1090000</v>
      </c>
      <c r="W11" s="553"/>
      <c r="X11" s="544"/>
      <c r="Y11" s="544"/>
      <c r="Z11" s="544"/>
      <c r="AA11" s="544"/>
      <c r="AB11" s="544"/>
      <c r="AC11" s="544"/>
      <c r="AD11" s="544"/>
      <c r="AE11" s="544"/>
      <c r="AF11" s="544"/>
      <c r="AG11" s="544"/>
      <c r="AH11" s="544"/>
      <c r="AI11" s="544"/>
    </row>
    <row r="12" spans="1:35" s="545" customFormat="1" x14ac:dyDescent="0.25">
      <c r="A12" s="554"/>
      <c r="B12" s="1047"/>
      <c r="C12" s="1024"/>
      <c r="D12" s="1025"/>
      <c r="E12" s="561" t="s">
        <v>117</v>
      </c>
      <c r="F12" s="562">
        <v>1</v>
      </c>
      <c r="G12" s="563">
        <v>1</v>
      </c>
      <c r="H12" s="563">
        <v>1</v>
      </c>
      <c r="I12" s="564">
        <v>40000</v>
      </c>
      <c r="J12" s="564">
        <f t="shared" si="0"/>
        <v>40000</v>
      </c>
      <c r="K12" s="564"/>
      <c r="L12" s="564">
        <v>150000</v>
      </c>
      <c r="M12" s="565"/>
      <c r="N12" s="565"/>
      <c r="O12" s="565">
        <v>1</v>
      </c>
      <c r="P12" s="566">
        <v>900000</v>
      </c>
      <c r="Q12" s="566">
        <f>+H12*O12*P12</f>
        <v>900000</v>
      </c>
      <c r="R12" s="566"/>
      <c r="S12" s="566"/>
      <c r="T12" s="566"/>
      <c r="U12" s="566"/>
      <c r="V12" s="567">
        <f t="shared" ref="V12:V20" si="1">J12+L12+Q12</f>
        <v>1090000</v>
      </c>
      <c r="W12" s="553"/>
      <c r="X12" s="544"/>
      <c r="Y12" s="544"/>
      <c r="Z12" s="544"/>
      <c r="AA12" s="544"/>
      <c r="AB12" s="544"/>
      <c r="AC12" s="544"/>
      <c r="AD12" s="544"/>
      <c r="AE12" s="544"/>
      <c r="AF12" s="544"/>
      <c r="AG12" s="544"/>
      <c r="AH12" s="544"/>
      <c r="AI12" s="544"/>
    </row>
    <row r="13" spans="1:35" s="545" customFormat="1" x14ac:dyDescent="0.25">
      <c r="A13" s="554"/>
      <c r="B13" s="568"/>
      <c r="C13" s="569"/>
      <c r="D13" s="570"/>
      <c r="E13" s="561" t="s">
        <v>111</v>
      </c>
      <c r="F13" s="562">
        <v>1</v>
      </c>
      <c r="G13" s="563">
        <v>1</v>
      </c>
      <c r="H13" s="563">
        <v>1</v>
      </c>
      <c r="I13" s="564">
        <v>40000</v>
      </c>
      <c r="J13" s="564">
        <f t="shared" si="0"/>
        <v>40000</v>
      </c>
      <c r="K13" s="564"/>
      <c r="L13" s="564"/>
      <c r="M13" s="564">
        <v>250000</v>
      </c>
      <c r="N13" s="565"/>
      <c r="O13" s="565"/>
      <c r="P13" s="566"/>
      <c r="Q13" s="566"/>
      <c r="R13" s="566"/>
      <c r="S13" s="566"/>
      <c r="T13" s="566"/>
      <c r="U13" s="566"/>
      <c r="V13" s="567">
        <f>J13+M13+Q13</f>
        <v>290000</v>
      </c>
      <c r="W13" s="553"/>
      <c r="X13" s="544"/>
      <c r="Y13" s="544"/>
      <c r="Z13" s="544"/>
      <c r="AA13" s="544"/>
      <c r="AB13" s="544"/>
      <c r="AC13" s="544"/>
      <c r="AD13" s="544"/>
      <c r="AE13" s="544"/>
      <c r="AF13" s="544"/>
      <c r="AG13" s="544"/>
      <c r="AH13" s="544"/>
      <c r="AI13" s="544"/>
    </row>
    <row r="14" spans="1:35" s="545" customFormat="1" ht="14.65" customHeight="1" x14ac:dyDescent="0.25">
      <c r="A14" s="554"/>
      <c r="B14" s="1047" t="s">
        <v>162</v>
      </c>
      <c r="C14" s="1048"/>
      <c r="D14" s="1025"/>
      <c r="E14" s="561" t="s">
        <v>27</v>
      </c>
      <c r="F14" s="562">
        <v>1</v>
      </c>
      <c r="G14" s="563">
        <v>1</v>
      </c>
      <c r="H14" s="563">
        <v>1</v>
      </c>
      <c r="I14" s="564">
        <v>40000</v>
      </c>
      <c r="J14" s="564">
        <f t="shared" si="0"/>
        <v>40000</v>
      </c>
      <c r="K14" s="564"/>
      <c r="L14" s="564"/>
      <c r="M14" s="565"/>
      <c r="N14" s="565"/>
      <c r="O14" s="565"/>
      <c r="P14" s="566"/>
      <c r="Q14" s="566"/>
      <c r="R14" s="566"/>
      <c r="S14" s="566"/>
      <c r="T14" s="566"/>
      <c r="U14" s="566"/>
      <c r="V14" s="567">
        <f t="shared" si="1"/>
        <v>40000</v>
      </c>
      <c r="W14" s="553"/>
      <c r="X14" s="544"/>
      <c r="Y14" s="544"/>
      <c r="Z14" s="544"/>
      <c r="AA14" s="544"/>
      <c r="AB14" s="544"/>
      <c r="AC14" s="544"/>
      <c r="AD14" s="544"/>
      <c r="AE14" s="544"/>
      <c r="AF14" s="544"/>
      <c r="AG14" s="544"/>
      <c r="AH14" s="544"/>
      <c r="AI14" s="544"/>
    </row>
    <row r="15" spans="1:35" s="545" customFormat="1" ht="14.65" customHeight="1" x14ac:dyDescent="0.25">
      <c r="A15" s="554"/>
      <c r="B15" s="1047"/>
      <c r="C15" s="1048"/>
      <c r="D15" s="1025"/>
      <c r="E15" s="561" t="s">
        <v>39</v>
      </c>
      <c r="F15" s="562">
        <v>1</v>
      </c>
      <c r="G15" s="563">
        <v>1</v>
      </c>
      <c r="H15" s="563">
        <v>1</v>
      </c>
      <c r="I15" s="564">
        <v>40000</v>
      </c>
      <c r="J15" s="564">
        <f t="shared" si="0"/>
        <v>40000</v>
      </c>
      <c r="K15" s="564"/>
      <c r="L15" s="564"/>
      <c r="M15" s="565"/>
      <c r="N15" s="565"/>
      <c r="O15" s="565"/>
      <c r="P15" s="566"/>
      <c r="Q15" s="566"/>
      <c r="R15" s="566"/>
      <c r="S15" s="566"/>
      <c r="T15" s="566"/>
      <c r="U15" s="566"/>
      <c r="V15" s="567">
        <f t="shared" si="1"/>
        <v>40000</v>
      </c>
      <c r="W15" s="553"/>
      <c r="X15" s="544"/>
      <c r="Y15" s="544"/>
      <c r="Z15" s="544"/>
      <c r="AA15" s="544"/>
      <c r="AB15" s="544"/>
      <c r="AC15" s="544"/>
      <c r="AD15" s="544"/>
      <c r="AE15" s="544"/>
      <c r="AF15" s="544"/>
      <c r="AG15" s="544"/>
      <c r="AH15" s="544"/>
      <c r="AI15" s="544"/>
    </row>
    <row r="16" spans="1:35" s="545" customFormat="1" ht="14.65" customHeight="1" x14ac:dyDescent="0.25">
      <c r="A16" s="554"/>
      <c r="B16" s="1047"/>
      <c r="C16" s="1048"/>
      <c r="D16" s="1025"/>
      <c r="E16" s="561" t="s">
        <v>119</v>
      </c>
      <c r="F16" s="562">
        <v>1</v>
      </c>
      <c r="G16" s="563">
        <v>1</v>
      </c>
      <c r="H16" s="563">
        <v>1</v>
      </c>
      <c r="I16" s="564">
        <v>40000</v>
      </c>
      <c r="J16" s="564">
        <f t="shared" si="0"/>
        <v>40000</v>
      </c>
      <c r="K16" s="564"/>
      <c r="L16" s="564"/>
      <c r="M16" s="565"/>
      <c r="N16" s="565"/>
      <c r="O16" s="565"/>
      <c r="P16" s="566"/>
      <c r="Q16" s="566"/>
      <c r="R16" s="566"/>
      <c r="S16" s="566"/>
      <c r="T16" s="566"/>
      <c r="U16" s="566"/>
      <c r="V16" s="567">
        <f t="shared" si="1"/>
        <v>40000</v>
      </c>
      <c r="W16" s="553"/>
      <c r="X16" s="544"/>
      <c r="Y16" s="544"/>
      <c r="Z16" s="544"/>
      <c r="AA16" s="544"/>
      <c r="AB16" s="544"/>
      <c r="AC16" s="544"/>
      <c r="AD16" s="544"/>
      <c r="AE16" s="544"/>
      <c r="AF16" s="544"/>
      <c r="AG16" s="544"/>
      <c r="AH16" s="544"/>
      <c r="AI16" s="544"/>
    </row>
    <row r="17" spans="1:35" s="545" customFormat="1" ht="15" customHeight="1" x14ac:dyDescent="0.25">
      <c r="A17" s="554"/>
      <c r="B17" s="1047" t="s">
        <v>112</v>
      </c>
      <c r="C17" s="1024"/>
      <c r="D17" s="1025"/>
      <c r="E17" s="561" t="s">
        <v>93</v>
      </c>
      <c r="F17" s="562">
        <v>2</v>
      </c>
      <c r="G17" s="563">
        <v>1</v>
      </c>
      <c r="H17" s="563">
        <v>1</v>
      </c>
      <c r="I17" s="564">
        <v>40000</v>
      </c>
      <c r="J17" s="564">
        <f t="shared" si="0"/>
        <v>80000</v>
      </c>
      <c r="K17" s="564"/>
      <c r="L17" s="564"/>
      <c r="M17" s="565"/>
      <c r="N17" s="565"/>
      <c r="O17" s="565"/>
      <c r="P17" s="566"/>
      <c r="Q17" s="566"/>
      <c r="R17" s="566"/>
      <c r="S17" s="566"/>
      <c r="T17" s="566"/>
      <c r="U17" s="566"/>
      <c r="V17" s="567">
        <f t="shared" si="1"/>
        <v>80000</v>
      </c>
      <c r="W17" s="553"/>
      <c r="X17" s="544"/>
      <c r="Y17" s="544"/>
      <c r="Z17" s="544"/>
      <c r="AA17" s="544"/>
      <c r="AB17" s="544"/>
      <c r="AC17" s="544"/>
      <c r="AD17" s="544"/>
      <c r="AE17" s="544"/>
      <c r="AF17" s="544"/>
      <c r="AG17" s="544"/>
      <c r="AH17" s="544"/>
      <c r="AI17" s="544"/>
    </row>
    <row r="18" spans="1:35" s="545" customFormat="1" ht="15" customHeight="1" x14ac:dyDescent="0.25">
      <c r="A18" s="554"/>
      <c r="B18" s="1047" t="s">
        <v>118</v>
      </c>
      <c r="C18" s="1024"/>
      <c r="D18" s="1025"/>
      <c r="E18" s="561" t="s">
        <v>130</v>
      </c>
      <c r="F18" s="562">
        <v>6</v>
      </c>
      <c r="G18" s="563">
        <v>1</v>
      </c>
      <c r="H18" s="563">
        <v>1</v>
      </c>
      <c r="I18" s="564">
        <v>40000</v>
      </c>
      <c r="J18" s="564">
        <f t="shared" si="0"/>
        <v>240000</v>
      </c>
      <c r="K18" s="564"/>
      <c r="L18" s="564"/>
      <c r="M18" s="565"/>
      <c r="N18" s="565"/>
      <c r="O18" s="565"/>
      <c r="P18" s="566"/>
      <c r="Q18" s="566"/>
      <c r="R18" s="566"/>
      <c r="S18" s="566"/>
      <c r="T18" s="566"/>
      <c r="U18" s="566"/>
      <c r="V18" s="567">
        <f t="shared" si="1"/>
        <v>240000</v>
      </c>
      <c r="W18" s="553"/>
      <c r="X18" s="544"/>
      <c r="Y18" s="544"/>
      <c r="Z18" s="544"/>
      <c r="AA18" s="544"/>
      <c r="AB18" s="544"/>
      <c r="AC18" s="544"/>
      <c r="AD18" s="544"/>
      <c r="AE18" s="544"/>
      <c r="AF18" s="544"/>
      <c r="AG18" s="544"/>
      <c r="AH18" s="544"/>
      <c r="AI18" s="544"/>
    </row>
    <row r="19" spans="1:35" s="545" customFormat="1" x14ac:dyDescent="0.25">
      <c r="A19" s="554"/>
      <c r="B19" s="569"/>
      <c r="C19" s="569"/>
      <c r="D19" s="569"/>
      <c r="E19" s="561" t="s">
        <v>120</v>
      </c>
      <c r="F19" s="562">
        <v>2</v>
      </c>
      <c r="G19" s="563">
        <v>1</v>
      </c>
      <c r="H19" s="563">
        <v>1</v>
      </c>
      <c r="I19" s="564">
        <v>40000</v>
      </c>
      <c r="J19" s="564">
        <f t="shared" si="0"/>
        <v>80000</v>
      </c>
      <c r="K19" s="564"/>
      <c r="L19" s="564"/>
      <c r="M19" s="565"/>
      <c r="N19" s="565"/>
      <c r="O19" s="565"/>
      <c r="P19" s="566"/>
      <c r="Q19" s="566"/>
      <c r="R19" s="566"/>
      <c r="S19" s="566"/>
      <c r="T19" s="566"/>
      <c r="U19" s="566"/>
      <c r="V19" s="567">
        <f t="shared" si="1"/>
        <v>80000</v>
      </c>
      <c r="W19" s="553"/>
      <c r="X19" s="544"/>
      <c r="Y19" s="544"/>
      <c r="Z19" s="544"/>
      <c r="AA19" s="544"/>
      <c r="AB19" s="544"/>
      <c r="AC19" s="544"/>
      <c r="AD19" s="544"/>
      <c r="AE19" s="544"/>
      <c r="AF19" s="544"/>
      <c r="AG19" s="544"/>
      <c r="AH19" s="544"/>
      <c r="AI19" s="544"/>
    </row>
    <row r="20" spans="1:35" s="545" customFormat="1" x14ac:dyDescent="0.25">
      <c r="A20" s="554"/>
      <c r="B20" s="569"/>
      <c r="C20" s="569"/>
      <c r="D20" s="569"/>
      <c r="E20" s="561" t="s">
        <v>121</v>
      </c>
      <c r="F20" s="562">
        <v>4</v>
      </c>
      <c r="G20" s="563">
        <v>1</v>
      </c>
      <c r="H20" s="563">
        <v>1</v>
      </c>
      <c r="I20" s="564">
        <v>40000</v>
      </c>
      <c r="J20" s="564">
        <f t="shared" si="0"/>
        <v>160000</v>
      </c>
      <c r="K20" s="564"/>
      <c r="L20" s="564"/>
      <c r="M20" s="565"/>
      <c r="N20" s="565"/>
      <c r="O20" s="565"/>
      <c r="P20" s="566"/>
      <c r="Q20" s="566"/>
      <c r="R20" s="566"/>
      <c r="S20" s="566"/>
      <c r="T20" s="566"/>
      <c r="U20" s="566"/>
      <c r="V20" s="567">
        <f t="shared" si="1"/>
        <v>160000</v>
      </c>
      <c r="W20" s="553"/>
      <c r="X20" s="544"/>
      <c r="Y20" s="544"/>
      <c r="Z20" s="544"/>
      <c r="AA20" s="544"/>
      <c r="AB20" s="544"/>
      <c r="AC20" s="544"/>
      <c r="AD20" s="544"/>
      <c r="AE20" s="544"/>
      <c r="AF20" s="544"/>
      <c r="AG20" s="544"/>
      <c r="AH20" s="544"/>
      <c r="AI20" s="544"/>
    </row>
    <row r="21" spans="1:35" s="545" customFormat="1" ht="15" customHeight="1" x14ac:dyDescent="0.25">
      <c r="A21" s="554"/>
      <c r="B21" s="569"/>
      <c r="C21" s="569"/>
      <c r="D21" s="569"/>
      <c r="E21" s="561" t="s">
        <v>29</v>
      </c>
      <c r="F21" s="562">
        <v>4</v>
      </c>
      <c r="G21" s="563">
        <v>1</v>
      </c>
      <c r="H21" s="563">
        <v>1</v>
      </c>
      <c r="I21" s="564">
        <v>40000</v>
      </c>
      <c r="J21" s="564">
        <f t="shared" si="0"/>
        <v>160000</v>
      </c>
      <c r="K21" s="564"/>
      <c r="L21" s="564"/>
      <c r="M21" s="565"/>
      <c r="N21" s="565"/>
      <c r="O21" s="565"/>
      <c r="P21" s="566"/>
      <c r="Q21" s="566"/>
      <c r="R21" s="566"/>
      <c r="S21" s="566"/>
      <c r="T21" s="566"/>
      <c r="U21" s="566"/>
      <c r="V21" s="571">
        <f>J21+R21</f>
        <v>160000</v>
      </c>
      <c r="W21" s="553"/>
      <c r="X21" s="544"/>
      <c r="Y21" s="544"/>
      <c r="Z21" s="544"/>
      <c r="AA21" s="544"/>
      <c r="AB21" s="544"/>
      <c r="AC21" s="544"/>
      <c r="AD21" s="544"/>
      <c r="AE21" s="544"/>
      <c r="AF21" s="544"/>
      <c r="AG21" s="544"/>
      <c r="AH21" s="544"/>
      <c r="AI21" s="544"/>
    </row>
    <row r="22" spans="1:35" s="545" customFormat="1" ht="15" customHeight="1" thickBot="1" x14ac:dyDescent="0.3">
      <c r="A22" s="554"/>
      <c r="B22" s="572"/>
      <c r="C22" s="572"/>
      <c r="D22" s="572"/>
      <c r="E22" s="573" t="s">
        <v>122</v>
      </c>
      <c r="F22" s="574"/>
      <c r="G22" s="575">
        <v>1</v>
      </c>
      <c r="H22" s="575">
        <v>1</v>
      </c>
      <c r="I22" s="576"/>
      <c r="J22" s="576"/>
      <c r="K22" s="576"/>
      <c r="L22" s="576"/>
      <c r="M22" s="577"/>
      <c r="N22" s="577"/>
      <c r="O22" s="577"/>
      <c r="P22" s="578"/>
      <c r="Q22" s="578"/>
      <c r="R22" s="578"/>
      <c r="S22" s="578"/>
      <c r="T22" s="578"/>
      <c r="U22" s="578">
        <v>500000</v>
      </c>
      <c r="V22" s="579">
        <f>+F22*G22*H22*I22+K22+L22+M22+N22+Q22+R22+S22+T22+U22</f>
        <v>500000</v>
      </c>
      <c r="W22" s="553"/>
      <c r="X22" s="544"/>
      <c r="Y22" s="544"/>
      <c r="Z22" s="544"/>
      <c r="AA22" s="544"/>
      <c r="AB22" s="544"/>
      <c r="AC22" s="544"/>
      <c r="AD22" s="544"/>
      <c r="AE22" s="544"/>
      <c r="AF22" s="544"/>
      <c r="AG22" s="544"/>
      <c r="AH22" s="544"/>
      <c r="AI22" s="544"/>
    </row>
    <row r="23" spans="1:35" s="545" customFormat="1" ht="14.65" customHeight="1" thickBot="1" x14ac:dyDescent="0.3">
      <c r="A23" s="580"/>
      <c r="B23" s="581"/>
      <c r="C23" s="581"/>
      <c r="D23" s="581"/>
      <c r="E23" s="582"/>
      <c r="F23" s="583"/>
      <c r="G23" s="584"/>
      <c r="H23" s="584"/>
      <c r="I23" s="585"/>
      <c r="J23" s="585"/>
      <c r="K23" s="585"/>
      <c r="L23" s="585"/>
      <c r="M23" s="585"/>
      <c r="N23" s="585"/>
      <c r="O23" s="585"/>
      <c r="P23" s="586"/>
      <c r="Q23" s="586"/>
      <c r="R23" s="586"/>
      <c r="S23" s="586"/>
      <c r="T23" s="586"/>
      <c r="U23" s="586"/>
      <c r="V23" s="587">
        <f>SUM(V10:V22)</f>
        <v>3810000</v>
      </c>
      <c r="W23" s="553"/>
      <c r="X23" s="544"/>
      <c r="Y23" s="544"/>
      <c r="Z23" s="544"/>
      <c r="AA23" s="544"/>
      <c r="AB23" s="544"/>
      <c r="AC23" s="544"/>
      <c r="AD23" s="544"/>
      <c r="AE23" s="544"/>
      <c r="AF23" s="544"/>
      <c r="AG23" s="544"/>
      <c r="AH23" s="544"/>
      <c r="AI23" s="544"/>
    </row>
    <row r="24" spans="1:35" s="545" customFormat="1" ht="15" customHeight="1" thickBot="1" x14ac:dyDescent="0.3">
      <c r="A24" s="554"/>
      <c r="B24" s="1072"/>
      <c r="C24" s="1072"/>
      <c r="D24" s="1073"/>
      <c r="E24" s="588"/>
      <c r="F24" s="589"/>
      <c r="G24" s="590"/>
      <c r="H24" s="590"/>
      <c r="I24" s="591"/>
      <c r="J24" s="591">
        <f>SUM(J11:J23)</f>
        <v>960000</v>
      </c>
      <c r="K24" s="591"/>
      <c r="L24" s="591"/>
      <c r="M24" s="591"/>
      <c r="N24" s="591"/>
      <c r="O24" s="591"/>
      <c r="P24" s="592"/>
      <c r="Q24" s="592"/>
      <c r="R24" s="592"/>
      <c r="S24" s="592"/>
      <c r="T24" s="592"/>
      <c r="U24" s="592"/>
      <c r="V24" s="593"/>
      <c r="W24" s="553"/>
      <c r="X24" s="544"/>
      <c r="Y24" s="544"/>
      <c r="Z24" s="544"/>
      <c r="AA24" s="544"/>
      <c r="AB24" s="544"/>
      <c r="AC24" s="544"/>
      <c r="AD24" s="544"/>
      <c r="AE24" s="544"/>
      <c r="AF24" s="544"/>
      <c r="AG24" s="544"/>
      <c r="AH24" s="544"/>
      <c r="AI24" s="544"/>
    </row>
    <row r="25" spans="1:35" s="545" customFormat="1" ht="14.65" customHeight="1" thickBot="1" x14ac:dyDescent="0.3">
      <c r="A25" s="554"/>
      <c r="B25" s="594" t="s">
        <v>237</v>
      </c>
      <c r="C25" s="1051" t="s">
        <v>123</v>
      </c>
      <c r="D25" s="1074"/>
      <c r="E25" s="595"/>
      <c r="F25" s="596"/>
      <c r="G25" s="596"/>
      <c r="H25" s="596"/>
      <c r="I25" s="597"/>
      <c r="J25" s="597"/>
      <c r="K25" s="597"/>
      <c r="L25" s="597"/>
      <c r="M25" s="597"/>
      <c r="N25" s="597"/>
      <c r="O25" s="597"/>
      <c r="P25" s="598"/>
      <c r="Q25" s="598"/>
      <c r="R25" s="598"/>
      <c r="S25" s="598"/>
      <c r="T25" s="598"/>
      <c r="U25" s="598"/>
      <c r="V25" s="599"/>
      <c r="W25" s="553"/>
      <c r="X25" s="544"/>
      <c r="Y25" s="544"/>
      <c r="Z25" s="544"/>
      <c r="AA25" s="544"/>
      <c r="AB25" s="544"/>
      <c r="AC25" s="544"/>
      <c r="AD25" s="544"/>
      <c r="AE25" s="544"/>
      <c r="AF25" s="544"/>
      <c r="AG25" s="544"/>
      <c r="AH25" s="544"/>
      <c r="AI25" s="544"/>
    </row>
    <row r="26" spans="1:35" s="545" customFormat="1" ht="14.65" customHeight="1" thickBot="1" x14ac:dyDescent="0.3">
      <c r="A26" s="554"/>
      <c r="B26" s="1024" t="s">
        <v>157</v>
      </c>
      <c r="C26" s="1024"/>
      <c r="D26" s="1024"/>
      <c r="E26" s="600" t="s">
        <v>124</v>
      </c>
      <c r="F26" s="601" t="s">
        <v>6</v>
      </c>
      <c r="G26" s="601" t="s">
        <v>7</v>
      </c>
      <c r="H26" s="601" t="s">
        <v>8</v>
      </c>
      <c r="I26" s="602" t="s">
        <v>9</v>
      </c>
      <c r="J26" s="603" t="s">
        <v>10</v>
      </c>
      <c r="K26" s="602" t="s">
        <v>11</v>
      </c>
      <c r="L26" s="602" t="s">
        <v>12</v>
      </c>
      <c r="M26" s="602" t="s">
        <v>13</v>
      </c>
      <c r="N26" s="602" t="s">
        <v>14</v>
      </c>
      <c r="O26" s="603" t="s">
        <v>15</v>
      </c>
      <c r="P26" s="603" t="s">
        <v>16</v>
      </c>
      <c r="Q26" s="603" t="s">
        <v>17</v>
      </c>
      <c r="R26" s="603" t="s">
        <v>18</v>
      </c>
      <c r="S26" s="603" t="s">
        <v>19</v>
      </c>
      <c r="T26" s="602" t="s">
        <v>20</v>
      </c>
      <c r="U26" s="604" t="s">
        <v>21</v>
      </c>
      <c r="V26" s="605" t="s">
        <v>4</v>
      </c>
      <c r="W26" s="553"/>
      <c r="X26" s="544"/>
      <c r="Y26" s="544"/>
      <c r="Z26" s="544"/>
      <c r="AA26" s="544"/>
      <c r="AB26" s="544"/>
      <c r="AC26" s="544"/>
      <c r="AD26" s="544"/>
      <c r="AE26" s="544"/>
      <c r="AF26" s="544"/>
      <c r="AG26" s="544"/>
      <c r="AH26" s="544"/>
      <c r="AI26" s="544"/>
    </row>
    <row r="27" spans="1:35" s="545" customFormat="1" ht="14.65" customHeight="1" x14ac:dyDescent="0.25">
      <c r="A27" s="554"/>
      <c r="B27" s="1041" t="s">
        <v>116</v>
      </c>
      <c r="C27" s="1041"/>
      <c r="D27" s="1041"/>
      <c r="E27" s="561" t="s">
        <v>158</v>
      </c>
      <c r="F27" s="562">
        <v>1</v>
      </c>
      <c r="G27" s="563">
        <v>1</v>
      </c>
      <c r="H27" s="563">
        <v>1</v>
      </c>
      <c r="I27" s="606">
        <v>40000</v>
      </c>
      <c r="J27" s="606">
        <f t="shared" ref="J27:J37" si="2">+F27*G27*H27*I27</f>
        <v>40000</v>
      </c>
      <c r="K27" s="606"/>
      <c r="L27" s="606">
        <v>150000</v>
      </c>
      <c r="M27" s="607"/>
      <c r="N27" s="607"/>
      <c r="O27" s="607">
        <v>1</v>
      </c>
      <c r="P27" s="608">
        <v>900000</v>
      </c>
      <c r="Q27" s="608">
        <f>+H27*O27*P27</f>
        <v>900000</v>
      </c>
      <c r="R27" s="608"/>
      <c r="S27" s="608"/>
      <c r="T27" s="608"/>
      <c r="U27" s="608"/>
      <c r="V27" s="609">
        <f>J27+L27+Q27</f>
        <v>1090000</v>
      </c>
      <c r="W27" s="553"/>
      <c r="X27" s="544"/>
      <c r="Y27" s="544"/>
      <c r="Z27" s="544"/>
      <c r="AA27" s="544"/>
      <c r="AB27" s="544"/>
      <c r="AC27" s="544"/>
      <c r="AD27" s="544"/>
      <c r="AE27" s="544"/>
      <c r="AF27" s="544"/>
      <c r="AG27" s="544"/>
      <c r="AH27" s="544"/>
      <c r="AI27" s="544"/>
    </row>
    <row r="28" spans="1:35" s="545" customFormat="1" ht="14.65" customHeight="1" x14ac:dyDescent="0.25">
      <c r="A28" s="554"/>
      <c r="B28" s="1047" t="s">
        <v>163</v>
      </c>
      <c r="C28" s="1024"/>
      <c r="D28" s="1025"/>
      <c r="E28" s="561" t="s">
        <v>117</v>
      </c>
      <c r="F28" s="562">
        <v>1</v>
      </c>
      <c r="G28" s="563">
        <v>1</v>
      </c>
      <c r="H28" s="563">
        <v>1</v>
      </c>
      <c r="I28" s="564">
        <v>40000</v>
      </c>
      <c r="J28" s="564">
        <f t="shared" si="2"/>
        <v>40000</v>
      </c>
      <c r="K28" s="564"/>
      <c r="L28" s="564">
        <v>150000</v>
      </c>
      <c r="M28" s="565"/>
      <c r="N28" s="565"/>
      <c r="O28" s="565">
        <v>1</v>
      </c>
      <c r="P28" s="566">
        <v>900000</v>
      </c>
      <c r="Q28" s="566">
        <f>+H28*O28*P28</f>
        <v>900000</v>
      </c>
      <c r="R28" s="566"/>
      <c r="S28" s="566"/>
      <c r="T28" s="566"/>
      <c r="U28" s="566"/>
      <c r="V28" s="567">
        <f t="shared" ref="V28:V36" si="3">J28+L28+Q28</f>
        <v>1090000</v>
      </c>
      <c r="W28" s="553"/>
      <c r="X28" s="544"/>
      <c r="Y28" s="544"/>
      <c r="Z28" s="544"/>
      <c r="AA28" s="544"/>
      <c r="AB28" s="544"/>
      <c r="AC28" s="544"/>
      <c r="AD28" s="544"/>
      <c r="AE28" s="544"/>
      <c r="AF28" s="544"/>
      <c r="AG28" s="544"/>
      <c r="AH28" s="544"/>
      <c r="AI28" s="544"/>
    </row>
    <row r="29" spans="1:35" s="545" customFormat="1" ht="14.65" customHeight="1" x14ac:dyDescent="0.25">
      <c r="A29" s="554"/>
      <c r="B29" s="1047"/>
      <c r="C29" s="1024"/>
      <c r="D29" s="1025"/>
      <c r="E29" s="561" t="s">
        <v>111</v>
      </c>
      <c r="F29" s="562">
        <v>1</v>
      </c>
      <c r="G29" s="563">
        <v>1</v>
      </c>
      <c r="H29" s="563">
        <v>1</v>
      </c>
      <c r="I29" s="564">
        <v>40000</v>
      </c>
      <c r="J29" s="564">
        <f t="shared" si="2"/>
        <v>40000</v>
      </c>
      <c r="K29" s="564"/>
      <c r="L29" s="564"/>
      <c r="M29" s="564">
        <v>250000</v>
      </c>
      <c r="N29" s="565"/>
      <c r="O29" s="565"/>
      <c r="P29" s="566"/>
      <c r="Q29" s="566"/>
      <c r="R29" s="566"/>
      <c r="S29" s="566"/>
      <c r="T29" s="566"/>
      <c r="U29" s="566"/>
      <c r="V29" s="567">
        <f>J29+M29+Q29</f>
        <v>290000</v>
      </c>
      <c r="W29" s="553"/>
      <c r="X29" s="544"/>
      <c r="Y29" s="544"/>
      <c r="Z29" s="544"/>
      <c r="AA29" s="544"/>
      <c r="AB29" s="544"/>
      <c r="AC29" s="544"/>
      <c r="AD29" s="544"/>
      <c r="AE29" s="544"/>
      <c r="AF29" s="544"/>
      <c r="AG29" s="544"/>
      <c r="AH29" s="544"/>
      <c r="AI29" s="544"/>
    </row>
    <row r="30" spans="1:35" s="545" customFormat="1" ht="15" customHeight="1" x14ac:dyDescent="0.25">
      <c r="A30" s="554"/>
      <c r="B30" s="1047"/>
      <c r="C30" s="1024"/>
      <c r="D30" s="1025"/>
      <c r="E30" s="561" t="s">
        <v>27</v>
      </c>
      <c r="F30" s="562">
        <v>1</v>
      </c>
      <c r="G30" s="563">
        <v>1</v>
      </c>
      <c r="H30" s="563">
        <v>1</v>
      </c>
      <c r="I30" s="564">
        <v>40000</v>
      </c>
      <c r="J30" s="564">
        <f t="shared" si="2"/>
        <v>40000</v>
      </c>
      <c r="K30" s="564"/>
      <c r="L30" s="564"/>
      <c r="M30" s="565"/>
      <c r="N30" s="565"/>
      <c r="O30" s="565"/>
      <c r="P30" s="566"/>
      <c r="Q30" s="566"/>
      <c r="R30" s="566"/>
      <c r="S30" s="566"/>
      <c r="T30" s="566"/>
      <c r="U30" s="566"/>
      <c r="V30" s="567">
        <f t="shared" si="3"/>
        <v>40000</v>
      </c>
      <c r="W30" s="553"/>
      <c r="X30" s="544"/>
      <c r="Y30" s="544"/>
      <c r="Z30" s="544"/>
      <c r="AA30" s="544"/>
      <c r="AB30" s="544"/>
      <c r="AC30" s="544"/>
      <c r="AD30" s="544"/>
      <c r="AE30" s="544"/>
      <c r="AF30" s="544"/>
      <c r="AG30" s="544"/>
      <c r="AH30" s="544"/>
      <c r="AI30" s="544"/>
    </row>
    <row r="31" spans="1:35" s="545" customFormat="1" x14ac:dyDescent="0.25">
      <c r="A31" s="554"/>
      <c r="B31" s="1047"/>
      <c r="C31" s="1024"/>
      <c r="D31" s="1025"/>
      <c r="E31" s="561" t="s">
        <v>39</v>
      </c>
      <c r="F31" s="562">
        <v>1</v>
      </c>
      <c r="G31" s="563">
        <v>1</v>
      </c>
      <c r="H31" s="563">
        <v>1</v>
      </c>
      <c r="I31" s="564">
        <v>40000</v>
      </c>
      <c r="J31" s="564">
        <f t="shared" si="2"/>
        <v>40000</v>
      </c>
      <c r="K31" s="564"/>
      <c r="L31" s="564"/>
      <c r="M31" s="565"/>
      <c r="N31" s="565"/>
      <c r="O31" s="565"/>
      <c r="P31" s="566"/>
      <c r="Q31" s="566"/>
      <c r="R31" s="566"/>
      <c r="S31" s="566"/>
      <c r="T31" s="566"/>
      <c r="U31" s="566"/>
      <c r="V31" s="567">
        <f t="shared" si="3"/>
        <v>40000</v>
      </c>
      <c r="W31" s="553"/>
      <c r="X31" s="544"/>
      <c r="Y31" s="544"/>
      <c r="Z31" s="544"/>
      <c r="AA31" s="544"/>
      <c r="AB31" s="544"/>
      <c r="AC31" s="544"/>
      <c r="AD31" s="544"/>
      <c r="AE31" s="544"/>
      <c r="AF31" s="544"/>
      <c r="AG31" s="544"/>
      <c r="AH31" s="544"/>
      <c r="AI31" s="544"/>
    </row>
    <row r="32" spans="1:35" s="545" customFormat="1" ht="16.5" customHeight="1" x14ac:dyDescent="0.25">
      <c r="A32" s="554"/>
      <c r="B32" s="1047" t="s">
        <v>112</v>
      </c>
      <c r="C32" s="1024"/>
      <c r="D32" s="1025"/>
      <c r="E32" s="561" t="s">
        <v>119</v>
      </c>
      <c r="F32" s="562">
        <v>1</v>
      </c>
      <c r="G32" s="563">
        <v>1</v>
      </c>
      <c r="H32" s="563">
        <v>1</v>
      </c>
      <c r="I32" s="564">
        <v>40000</v>
      </c>
      <c r="J32" s="564">
        <f t="shared" si="2"/>
        <v>40000</v>
      </c>
      <c r="K32" s="564"/>
      <c r="L32" s="564"/>
      <c r="M32" s="565"/>
      <c r="N32" s="565"/>
      <c r="O32" s="565"/>
      <c r="P32" s="566"/>
      <c r="Q32" s="566"/>
      <c r="R32" s="566"/>
      <c r="S32" s="566"/>
      <c r="T32" s="566"/>
      <c r="U32" s="566"/>
      <c r="V32" s="567">
        <f t="shared" si="3"/>
        <v>40000</v>
      </c>
      <c r="W32" s="553"/>
      <c r="X32" s="544"/>
      <c r="Y32" s="544"/>
      <c r="Z32" s="544"/>
      <c r="AA32" s="544"/>
      <c r="AB32" s="544"/>
      <c r="AC32" s="544"/>
      <c r="AD32" s="544"/>
      <c r="AE32" s="544"/>
      <c r="AF32" s="544"/>
      <c r="AG32" s="544"/>
      <c r="AH32" s="544"/>
      <c r="AI32" s="544"/>
    </row>
    <row r="33" spans="1:35" s="545" customFormat="1" ht="15" customHeight="1" x14ac:dyDescent="0.25">
      <c r="A33" s="554"/>
      <c r="B33" s="1024" t="s">
        <v>125</v>
      </c>
      <c r="C33" s="1024"/>
      <c r="D33" s="1024"/>
      <c r="E33" s="561" t="s">
        <v>93</v>
      </c>
      <c r="F33" s="562">
        <v>2</v>
      </c>
      <c r="G33" s="563">
        <v>1</v>
      </c>
      <c r="H33" s="563">
        <v>1</v>
      </c>
      <c r="I33" s="564">
        <v>40000</v>
      </c>
      <c r="J33" s="564">
        <f t="shared" si="2"/>
        <v>80000</v>
      </c>
      <c r="K33" s="564"/>
      <c r="L33" s="564"/>
      <c r="M33" s="565"/>
      <c r="N33" s="565"/>
      <c r="O33" s="565"/>
      <c r="P33" s="566"/>
      <c r="Q33" s="566"/>
      <c r="R33" s="566"/>
      <c r="S33" s="566"/>
      <c r="T33" s="566"/>
      <c r="U33" s="566"/>
      <c r="V33" s="567">
        <f t="shared" si="3"/>
        <v>80000</v>
      </c>
      <c r="W33" s="553"/>
      <c r="X33" s="544"/>
      <c r="Y33" s="544"/>
      <c r="Z33" s="544"/>
      <c r="AA33" s="544"/>
      <c r="AB33" s="544"/>
      <c r="AC33" s="544"/>
      <c r="AD33" s="544"/>
      <c r="AE33" s="544"/>
      <c r="AF33" s="544"/>
      <c r="AG33" s="544"/>
      <c r="AH33" s="544"/>
      <c r="AI33" s="544"/>
    </row>
    <row r="34" spans="1:35" s="545" customFormat="1" ht="15" customHeight="1" x14ac:dyDescent="0.25">
      <c r="A34" s="554"/>
      <c r="B34" s="569"/>
      <c r="C34" s="569"/>
      <c r="D34" s="569"/>
      <c r="E34" s="561" t="s">
        <v>130</v>
      </c>
      <c r="F34" s="562">
        <v>6</v>
      </c>
      <c r="G34" s="563">
        <v>1</v>
      </c>
      <c r="H34" s="563">
        <v>1</v>
      </c>
      <c r="I34" s="564">
        <v>40000</v>
      </c>
      <c r="J34" s="564">
        <f t="shared" si="2"/>
        <v>240000</v>
      </c>
      <c r="K34" s="564"/>
      <c r="L34" s="564"/>
      <c r="M34" s="565"/>
      <c r="N34" s="565"/>
      <c r="O34" s="565"/>
      <c r="P34" s="566"/>
      <c r="Q34" s="566"/>
      <c r="R34" s="566"/>
      <c r="S34" s="566"/>
      <c r="T34" s="566"/>
      <c r="U34" s="566"/>
      <c r="V34" s="567">
        <f t="shared" si="3"/>
        <v>240000</v>
      </c>
      <c r="W34" s="553"/>
      <c r="X34" s="544"/>
      <c r="Y34" s="544"/>
      <c r="Z34" s="544"/>
      <c r="AA34" s="544"/>
      <c r="AB34" s="544"/>
      <c r="AC34" s="544"/>
      <c r="AD34" s="544"/>
      <c r="AE34" s="544"/>
      <c r="AF34" s="544"/>
      <c r="AG34" s="544"/>
      <c r="AH34" s="544"/>
      <c r="AI34" s="544"/>
    </row>
    <row r="35" spans="1:35" s="545" customFormat="1" ht="14.65" customHeight="1" x14ac:dyDescent="0.25">
      <c r="A35" s="554"/>
      <c r="B35" s="569"/>
      <c r="C35" s="569"/>
      <c r="D35" s="569"/>
      <c r="E35" s="561" t="s">
        <v>120</v>
      </c>
      <c r="F35" s="562">
        <v>2</v>
      </c>
      <c r="G35" s="563">
        <v>1</v>
      </c>
      <c r="H35" s="563">
        <v>1</v>
      </c>
      <c r="I35" s="564">
        <v>40000</v>
      </c>
      <c r="J35" s="564">
        <f t="shared" si="2"/>
        <v>80000</v>
      </c>
      <c r="K35" s="564"/>
      <c r="L35" s="564"/>
      <c r="M35" s="565"/>
      <c r="N35" s="565"/>
      <c r="O35" s="565"/>
      <c r="P35" s="566"/>
      <c r="Q35" s="566"/>
      <c r="R35" s="566"/>
      <c r="S35" s="566"/>
      <c r="T35" s="566"/>
      <c r="U35" s="566"/>
      <c r="V35" s="567">
        <f t="shared" si="3"/>
        <v>80000</v>
      </c>
      <c r="W35" s="553"/>
      <c r="X35" s="544"/>
      <c r="Y35" s="544"/>
      <c r="Z35" s="544"/>
      <c r="AA35" s="544"/>
      <c r="AB35" s="544"/>
      <c r="AC35" s="544"/>
      <c r="AD35" s="544"/>
      <c r="AE35" s="544"/>
      <c r="AF35" s="544"/>
      <c r="AG35" s="544"/>
      <c r="AH35" s="544"/>
      <c r="AI35" s="544"/>
    </row>
    <row r="36" spans="1:35" s="545" customFormat="1" ht="15" customHeight="1" x14ac:dyDescent="0.25">
      <c r="A36" s="554"/>
      <c r="B36" s="569"/>
      <c r="C36" s="569"/>
      <c r="D36" s="569"/>
      <c r="E36" s="561" t="s">
        <v>121</v>
      </c>
      <c r="F36" s="562">
        <v>4</v>
      </c>
      <c r="G36" s="563">
        <v>1</v>
      </c>
      <c r="H36" s="563">
        <v>1</v>
      </c>
      <c r="I36" s="564">
        <v>40000</v>
      </c>
      <c r="J36" s="564">
        <f t="shared" si="2"/>
        <v>160000</v>
      </c>
      <c r="K36" s="564"/>
      <c r="L36" s="564"/>
      <c r="M36" s="565"/>
      <c r="N36" s="565"/>
      <c r="O36" s="565"/>
      <c r="P36" s="566"/>
      <c r="Q36" s="566"/>
      <c r="R36" s="566"/>
      <c r="S36" s="566"/>
      <c r="T36" s="566"/>
      <c r="U36" s="566"/>
      <c r="V36" s="567">
        <f t="shared" si="3"/>
        <v>160000</v>
      </c>
      <c r="W36" s="553"/>
      <c r="X36" s="544"/>
      <c r="Y36" s="544"/>
      <c r="Z36" s="544"/>
      <c r="AA36" s="544"/>
      <c r="AB36" s="544"/>
      <c r="AC36" s="544"/>
      <c r="AD36" s="544"/>
      <c r="AE36" s="544"/>
      <c r="AF36" s="544"/>
      <c r="AG36" s="544"/>
      <c r="AH36" s="544"/>
      <c r="AI36" s="544"/>
    </row>
    <row r="37" spans="1:35" s="545" customFormat="1" ht="15" customHeight="1" x14ac:dyDescent="0.25">
      <c r="A37" s="554"/>
      <c r="B37" s="569"/>
      <c r="C37" s="569"/>
      <c r="D37" s="569"/>
      <c r="E37" s="561" t="s">
        <v>29</v>
      </c>
      <c r="F37" s="562">
        <v>4</v>
      </c>
      <c r="G37" s="563">
        <v>1</v>
      </c>
      <c r="H37" s="563">
        <v>1</v>
      </c>
      <c r="I37" s="564">
        <v>40000</v>
      </c>
      <c r="J37" s="564">
        <f t="shared" si="2"/>
        <v>160000</v>
      </c>
      <c r="K37" s="564"/>
      <c r="L37" s="564"/>
      <c r="M37" s="565"/>
      <c r="N37" s="565"/>
      <c r="O37" s="565"/>
      <c r="P37" s="566"/>
      <c r="Q37" s="566"/>
      <c r="R37" s="566"/>
      <c r="S37" s="566"/>
      <c r="T37" s="566"/>
      <c r="U37" s="566"/>
      <c r="V37" s="571">
        <f>J37+R37</f>
        <v>160000</v>
      </c>
      <c r="W37" s="553"/>
      <c r="X37" s="544"/>
      <c r="Y37" s="544"/>
      <c r="Z37" s="544"/>
      <c r="AA37" s="544"/>
      <c r="AB37" s="544"/>
      <c r="AC37" s="544"/>
      <c r="AD37" s="544"/>
      <c r="AE37" s="544"/>
      <c r="AF37" s="544"/>
      <c r="AG37" s="544"/>
      <c r="AH37" s="544"/>
      <c r="AI37" s="544"/>
    </row>
    <row r="38" spans="1:35" s="545" customFormat="1" ht="15" customHeight="1" thickBot="1" x14ac:dyDescent="0.3">
      <c r="A38" s="610"/>
      <c r="B38" s="1058"/>
      <c r="C38" s="1058"/>
      <c r="D38" s="1058"/>
      <c r="E38" s="573" t="s">
        <v>122</v>
      </c>
      <c r="F38" s="574"/>
      <c r="G38" s="575">
        <v>1</v>
      </c>
      <c r="H38" s="575">
        <v>1</v>
      </c>
      <c r="I38" s="577"/>
      <c r="J38" s="577"/>
      <c r="K38" s="577"/>
      <c r="L38" s="577"/>
      <c r="M38" s="577"/>
      <c r="N38" s="577"/>
      <c r="O38" s="577"/>
      <c r="P38" s="578"/>
      <c r="Q38" s="578"/>
      <c r="R38" s="578"/>
      <c r="S38" s="578"/>
      <c r="T38" s="578"/>
      <c r="U38" s="578">
        <v>500000</v>
      </c>
      <c r="V38" s="579">
        <f>+F38*G38*H38*I38+K38+L38+M38+N38+Q38+R38+S38+T38+U38</f>
        <v>500000</v>
      </c>
      <c r="W38" s="553"/>
      <c r="X38" s="544"/>
      <c r="Y38" s="544"/>
      <c r="Z38" s="544"/>
      <c r="AA38" s="544"/>
      <c r="AB38" s="544"/>
      <c r="AC38" s="544"/>
      <c r="AD38" s="544"/>
      <c r="AE38" s="544"/>
      <c r="AF38" s="544"/>
      <c r="AG38" s="544"/>
      <c r="AH38" s="544"/>
      <c r="AI38" s="544"/>
    </row>
    <row r="39" spans="1:35" s="544" customFormat="1" ht="15" customHeight="1" thickBot="1" x14ac:dyDescent="0.3">
      <c r="A39" s="610"/>
      <c r="B39" s="611"/>
      <c r="C39" s="611"/>
      <c r="D39" s="612"/>
      <c r="E39" s="613"/>
      <c r="F39" s="539"/>
      <c r="G39" s="539"/>
      <c r="H39" s="539"/>
      <c r="I39" s="540"/>
      <c r="J39" s="540"/>
      <c r="K39" s="540"/>
      <c r="L39" s="540"/>
      <c r="M39" s="540"/>
      <c r="N39" s="540"/>
      <c r="O39" s="540"/>
      <c r="P39" s="614"/>
      <c r="Q39" s="614"/>
      <c r="R39" s="614"/>
      <c r="S39" s="614"/>
      <c r="T39" s="614"/>
      <c r="U39" s="614"/>
      <c r="V39" s="615">
        <f>SUM(V27:V38)</f>
        <v>3810000</v>
      </c>
      <c r="W39" s="553"/>
    </row>
    <row r="40" spans="1:35" s="544" customFormat="1" ht="15" customHeight="1" thickBot="1" x14ac:dyDescent="0.3">
      <c r="A40" s="610"/>
      <c r="B40" s="616"/>
      <c r="C40" s="616"/>
      <c r="D40" s="617"/>
      <c r="E40" s="613"/>
      <c r="F40" s="539"/>
      <c r="G40" s="539"/>
      <c r="H40" s="539"/>
      <c r="I40" s="540"/>
      <c r="J40" s="540"/>
      <c r="K40" s="540"/>
      <c r="L40" s="540"/>
      <c r="M40" s="540"/>
      <c r="N40" s="540"/>
      <c r="O40" s="540"/>
      <c r="P40" s="541"/>
      <c r="Q40" s="541"/>
      <c r="R40" s="541"/>
      <c r="S40" s="541"/>
      <c r="T40" s="541"/>
      <c r="U40" s="541"/>
      <c r="V40" s="618"/>
      <c r="W40" s="553"/>
    </row>
    <row r="41" spans="1:35" s="545" customFormat="1" ht="15.75" thickBot="1" x14ac:dyDescent="0.3">
      <c r="A41" s="554"/>
      <c r="B41" s="594" t="s">
        <v>238</v>
      </c>
      <c r="C41" s="1051" t="s">
        <v>126</v>
      </c>
      <c r="D41" s="1052"/>
      <c r="E41" s="582"/>
      <c r="F41" s="583"/>
      <c r="G41" s="584"/>
      <c r="H41" s="584"/>
      <c r="I41" s="585"/>
      <c r="J41" s="585"/>
      <c r="K41" s="585"/>
      <c r="L41" s="585"/>
      <c r="M41" s="585"/>
      <c r="N41" s="585"/>
      <c r="O41" s="585"/>
      <c r="P41" s="619"/>
      <c r="Q41" s="619"/>
      <c r="R41" s="619"/>
      <c r="S41" s="619"/>
      <c r="T41" s="619"/>
      <c r="U41" s="619"/>
      <c r="V41" s="620"/>
      <c r="W41" s="553"/>
      <c r="X41" s="544"/>
      <c r="Y41" s="544"/>
      <c r="Z41" s="544"/>
      <c r="AA41" s="544"/>
      <c r="AB41" s="544"/>
      <c r="AC41" s="544"/>
      <c r="AD41" s="544"/>
      <c r="AE41" s="544"/>
      <c r="AF41" s="544"/>
      <c r="AG41" s="544"/>
      <c r="AH41" s="544"/>
      <c r="AI41" s="544"/>
    </row>
    <row r="42" spans="1:35" s="545" customFormat="1" ht="21.75" customHeight="1" thickBot="1" x14ac:dyDescent="0.3">
      <c r="A42" s="554"/>
      <c r="B42" s="1041" t="s">
        <v>157</v>
      </c>
      <c r="C42" s="1041"/>
      <c r="D42" s="1057"/>
      <c r="E42" s="621" t="s">
        <v>127</v>
      </c>
      <c r="F42" s="622" t="s">
        <v>6</v>
      </c>
      <c r="G42" s="622" t="s">
        <v>7</v>
      </c>
      <c r="H42" s="622" t="s">
        <v>8</v>
      </c>
      <c r="I42" s="623" t="s">
        <v>9</v>
      </c>
      <c r="J42" s="624" t="s">
        <v>10</v>
      </c>
      <c r="K42" s="623" t="s">
        <v>11</v>
      </c>
      <c r="L42" s="623" t="s">
        <v>12</v>
      </c>
      <c r="M42" s="623" t="s">
        <v>13</v>
      </c>
      <c r="N42" s="623" t="s">
        <v>14</v>
      </c>
      <c r="O42" s="624" t="s">
        <v>15</v>
      </c>
      <c r="P42" s="625" t="s">
        <v>16</v>
      </c>
      <c r="Q42" s="626" t="s">
        <v>17</v>
      </c>
      <c r="R42" s="624" t="s">
        <v>18</v>
      </c>
      <c r="S42" s="624" t="s">
        <v>19</v>
      </c>
      <c r="T42" s="623" t="s">
        <v>20</v>
      </c>
      <c r="U42" s="627" t="s">
        <v>21</v>
      </c>
      <c r="V42" s="628" t="s">
        <v>4</v>
      </c>
      <c r="W42" s="553"/>
      <c r="X42" s="544"/>
      <c r="Y42" s="544"/>
      <c r="Z42" s="544"/>
      <c r="AA42" s="544"/>
      <c r="AB42" s="544"/>
      <c r="AC42" s="544"/>
      <c r="AD42" s="544"/>
      <c r="AE42" s="544"/>
      <c r="AF42" s="544"/>
      <c r="AG42" s="544"/>
      <c r="AH42" s="544"/>
      <c r="AI42" s="544"/>
    </row>
    <row r="43" spans="1:35" s="545" customFormat="1" x14ac:dyDescent="0.25">
      <c r="A43" s="554"/>
      <c r="B43" s="1024" t="s">
        <v>116</v>
      </c>
      <c r="C43" s="1024"/>
      <c r="D43" s="1025"/>
      <c r="E43" s="561" t="s">
        <v>158</v>
      </c>
      <c r="F43" s="562">
        <v>1</v>
      </c>
      <c r="G43" s="563">
        <v>1</v>
      </c>
      <c r="H43" s="563">
        <v>1</v>
      </c>
      <c r="I43" s="606">
        <v>40000</v>
      </c>
      <c r="J43" s="606">
        <f t="shared" ref="J43:J52" si="4">+F43*G43*H43*I43</f>
        <v>40000</v>
      </c>
      <c r="K43" s="606"/>
      <c r="L43" s="606">
        <v>150000</v>
      </c>
      <c r="M43" s="607"/>
      <c r="N43" s="607"/>
      <c r="O43" s="607">
        <v>1</v>
      </c>
      <c r="P43" s="608">
        <v>900000</v>
      </c>
      <c r="Q43" s="608">
        <f>+H43*O43*P43</f>
        <v>900000</v>
      </c>
      <c r="R43" s="608"/>
      <c r="S43" s="608"/>
      <c r="T43" s="608"/>
      <c r="U43" s="608"/>
      <c r="V43" s="609">
        <f>J43+L43+Q43</f>
        <v>1090000</v>
      </c>
      <c r="W43" s="553"/>
      <c r="X43" s="544"/>
      <c r="Y43" s="544"/>
      <c r="Z43" s="544"/>
      <c r="AA43" s="544"/>
      <c r="AB43" s="544"/>
      <c r="AC43" s="544"/>
      <c r="AD43" s="544"/>
      <c r="AE43" s="544"/>
      <c r="AF43" s="544"/>
      <c r="AG43" s="544"/>
      <c r="AH43" s="544"/>
      <c r="AI43" s="544"/>
    </row>
    <row r="44" spans="1:35" s="544" customFormat="1" ht="16.149999999999999" customHeight="1" x14ac:dyDescent="0.25">
      <c r="A44" s="554"/>
      <c r="B44" s="1047" t="s">
        <v>164</v>
      </c>
      <c r="C44" s="1024"/>
      <c r="D44" s="1025"/>
      <c r="E44" s="561" t="s">
        <v>111</v>
      </c>
      <c r="F44" s="562">
        <v>1</v>
      </c>
      <c r="G44" s="563">
        <v>1</v>
      </c>
      <c r="H44" s="563">
        <v>1</v>
      </c>
      <c r="I44" s="564">
        <v>40000</v>
      </c>
      <c r="J44" s="564">
        <f t="shared" si="4"/>
        <v>40000</v>
      </c>
      <c r="K44" s="564"/>
      <c r="L44" s="564"/>
      <c r="M44" s="564">
        <v>250000</v>
      </c>
      <c r="N44" s="565"/>
      <c r="O44" s="565"/>
      <c r="P44" s="566"/>
      <c r="Q44" s="566"/>
      <c r="R44" s="566"/>
      <c r="S44" s="566"/>
      <c r="T44" s="566"/>
      <c r="U44" s="566"/>
      <c r="V44" s="567">
        <f>J44+M44+Q44</f>
        <v>290000</v>
      </c>
      <c r="W44" s="553"/>
    </row>
    <row r="45" spans="1:35" s="545" customFormat="1" x14ac:dyDescent="0.25">
      <c r="A45" s="554"/>
      <c r="B45" s="1047"/>
      <c r="C45" s="1024"/>
      <c r="D45" s="1025"/>
      <c r="E45" s="561" t="s">
        <v>27</v>
      </c>
      <c r="F45" s="562">
        <v>1</v>
      </c>
      <c r="G45" s="563">
        <v>1</v>
      </c>
      <c r="H45" s="563">
        <v>1</v>
      </c>
      <c r="I45" s="564">
        <v>40000</v>
      </c>
      <c r="J45" s="564">
        <f t="shared" si="4"/>
        <v>40000</v>
      </c>
      <c r="K45" s="564"/>
      <c r="L45" s="564"/>
      <c r="M45" s="565"/>
      <c r="N45" s="565"/>
      <c r="O45" s="565"/>
      <c r="P45" s="566"/>
      <c r="Q45" s="566"/>
      <c r="R45" s="566"/>
      <c r="S45" s="566"/>
      <c r="T45" s="566"/>
      <c r="U45" s="566"/>
      <c r="V45" s="567">
        <f t="shared" ref="V45:V51" si="5">J45+L45+Q45</f>
        <v>40000</v>
      </c>
      <c r="W45" s="553"/>
      <c r="X45" s="544"/>
      <c r="Y45" s="544"/>
      <c r="Z45" s="544"/>
      <c r="AA45" s="544"/>
      <c r="AB45" s="544"/>
      <c r="AC45" s="544"/>
      <c r="AD45" s="544"/>
      <c r="AE45" s="544"/>
      <c r="AF45" s="544"/>
      <c r="AG45" s="544"/>
      <c r="AH45" s="544"/>
      <c r="AI45" s="544"/>
    </row>
    <row r="46" spans="1:35" s="545" customFormat="1" ht="15" customHeight="1" x14ac:dyDescent="0.25">
      <c r="A46" s="554"/>
      <c r="B46" s="1024" t="s">
        <v>112</v>
      </c>
      <c r="C46" s="1024"/>
      <c r="D46" s="1025"/>
      <c r="E46" s="561" t="s">
        <v>39</v>
      </c>
      <c r="F46" s="562">
        <v>1</v>
      </c>
      <c r="G46" s="563">
        <v>1</v>
      </c>
      <c r="H46" s="563">
        <v>1</v>
      </c>
      <c r="I46" s="564">
        <v>40000</v>
      </c>
      <c r="J46" s="564">
        <f t="shared" si="4"/>
        <v>40000</v>
      </c>
      <c r="K46" s="564"/>
      <c r="L46" s="564"/>
      <c r="M46" s="565"/>
      <c r="N46" s="565"/>
      <c r="O46" s="565"/>
      <c r="P46" s="566"/>
      <c r="Q46" s="566"/>
      <c r="R46" s="566"/>
      <c r="S46" s="566"/>
      <c r="T46" s="566"/>
      <c r="U46" s="566"/>
      <c r="V46" s="567">
        <f t="shared" si="5"/>
        <v>40000</v>
      </c>
      <c r="W46" s="553"/>
      <c r="X46" s="544"/>
      <c r="Y46" s="544"/>
      <c r="Z46" s="544"/>
      <c r="AA46" s="544"/>
      <c r="AB46" s="544"/>
      <c r="AC46" s="544"/>
      <c r="AD46" s="544"/>
      <c r="AE46" s="544"/>
      <c r="AF46" s="544"/>
      <c r="AG46" s="544"/>
      <c r="AH46" s="544"/>
      <c r="AI46" s="544"/>
    </row>
    <row r="47" spans="1:35" s="545" customFormat="1" x14ac:dyDescent="0.25">
      <c r="A47" s="554"/>
      <c r="B47" s="629" t="s">
        <v>161</v>
      </c>
      <c r="C47" s="569"/>
      <c r="D47" s="570"/>
      <c r="E47" s="561" t="s">
        <v>119</v>
      </c>
      <c r="F47" s="562">
        <v>1</v>
      </c>
      <c r="G47" s="563">
        <v>1</v>
      </c>
      <c r="H47" s="563">
        <v>1</v>
      </c>
      <c r="I47" s="564">
        <v>40000</v>
      </c>
      <c r="J47" s="564">
        <f t="shared" si="4"/>
        <v>40000</v>
      </c>
      <c r="K47" s="564"/>
      <c r="L47" s="564"/>
      <c r="M47" s="565"/>
      <c r="N47" s="565"/>
      <c r="O47" s="565"/>
      <c r="P47" s="566"/>
      <c r="Q47" s="566"/>
      <c r="R47" s="566"/>
      <c r="S47" s="566"/>
      <c r="T47" s="566"/>
      <c r="U47" s="566"/>
      <c r="V47" s="567">
        <f t="shared" si="5"/>
        <v>40000</v>
      </c>
      <c r="W47" s="553"/>
      <c r="X47" s="544"/>
      <c r="Y47" s="544"/>
      <c r="Z47" s="544"/>
      <c r="AA47" s="544"/>
      <c r="AB47" s="544"/>
      <c r="AC47" s="544"/>
      <c r="AD47" s="544"/>
      <c r="AE47" s="544"/>
      <c r="AF47" s="544"/>
      <c r="AG47" s="544"/>
      <c r="AH47" s="544"/>
      <c r="AI47" s="544"/>
    </row>
    <row r="48" spans="1:35" s="545" customFormat="1" ht="13.9" customHeight="1" x14ac:dyDescent="0.25">
      <c r="A48" s="554"/>
      <c r="B48" s="569"/>
      <c r="C48" s="569"/>
      <c r="D48" s="570"/>
      <c r="E48" s="561" t="s">
        <v>93</v>
      </c>
      <c r="F48" s="562">
        <v>2</v>
      </c>
      <c r="G48" s="563">
        <v>1</v>
      </c>
      <c r="H48" s="563">
        <v>1</v>
      </c>
      <c r="I48" s="564">
        <v>40000</v>
      </c>
      <c r="J48" s="564">
        <f t="shared" si="4"/>
        <v>80000</v>
      </c>
      <c r="K48" s="564"/>
      <c r="L48" s="564"/>
      <c r="M48" s="565"/>
      <c r="N48" s="565"/>
      <c r="O48" s="565"/>
      <c r="P48" s="566"/>
      <c r="Q48" s="566"/>
      <c r="R48" s="566"/>
      <c r="S48" s="566"/>
      <c r="T48" s="566"/>
      <c r="U48" s="566"/>
      <c r="V48" s="567">
        <f t="shared" si="5"/>
        <v>80000</v>
      </c>
      <c r="W48" s="553"/>
      <c r="X48" s="544"/>
      <c r="Y48" s="544"/>
      <c r="Z48" s="544"/>
      <c r="AA48" s="544"/>
      <c r="AB48" s="544"/>
      <c r="AC48" s="544"/>
      <c r="AD48" s="544"/>
      <c r="AE48" s="544"/>
      <c r="AF48" s="544"/>
      <c r="AG48" s="544"/>
      <c r="AH48" s="544"/>
      <c r="AI48" s="544"/>
    </row>
    <row r="49" spans="1:35" s="545" customFormat="1" ht="15" customHeight="1" x14ac:dyDescent="0.25">
      <c r="A49" s="554"/>
      <c r="B49" s="569"/>
      <c r="C49" s="569"/>
      <c r="D49" s="570"/>
      <c r="E49" s="561" t="s">
        <v>130</v>
      </c>
      <c r="F49" s="562">
        <v>6</v>
      </c>
      <c r="G49" s="563">
        <v>1</v>
      </c>
      <c r="H49" s="563">
        <v>1</v>
      </c>
      <c r="I49" s="564">
        <v>40000</v>
      </c>
      <c r="J49" s="564">
        <f t="shared" si="4"/>
        <v>240000</v>
      </c>
      <c r="K49" s="564"/>
      <c r="L49" s="564"/>
      <c r="M49" s="565"/>
      <c r="N49" s="565"/>
      <c r="O49" s="565"/>
      <c r="P49" s="566"/>
      <c r="Q49" s="566"/>
      <c r="R49" s="566"/>
      <c r="S49" s="566"/>
      <c r="T49" s="566"/>
      <c r="U49" s="566"/>
      <c r="V49" s="567">
        <f t="shared" si="5"/>
        <v>240000</v>
      </c>
      <c r="W49" s="553"/>
      <c r="X49" s="544"/>
      <c r="Y49" s="544"/>
      <c r="Z49" s="544"/>
      <c r="AA49" s="544"/>
      <c r="AB49" s="544"/>
      <c r="AC49" s="544"/>
      <c r="AD49" s="544"/>
      <c r="AE49" s="544"/>
      <c r="AF49" s="544"/>
      <c r="AG49" s="544"/>
      <c r="AH49" s="544"/>
      <c r="AI49" s="544"/>
    </row>
    <row r="50" spans="1:35" s="545" customFormat="1" ht="15" customHeight="1" x14ac:dyDescent="0.25">
      <c r="A50" s="554"/>
      <c r="B50" s="1024"/>
      <c r="C50" s="1024"/>
      <c r="D50" s="1025"/>
      <c r="E50" s="561" t="s">
        <v>120</v>
      </c>
      <c r="F50" s="562">
        <v>2</v>
      </c>
      <c r="G50" s="563">
        <v>1</v>
      </c>
      <c r="H50" s="563">
        <v>1</v>
      </c>
      <c r="I50" s="564">
        <v>40000</v>
      </c>
      <c r="J50" s="564">
        <f t="shared" si="4"/>
        <v>80000</v>
      </c>
      <c r="K50" s="564"/>
      <c r="L50" s="564"/>
      <c r="M50" s="565"/>
      <c r="N50" s="565"/>
      <c r="O50" s="565"/>
      <c r="P50" s="566"/>
      <c r="Q50" s="566"/>
      <c r="R50" s="566"/>
      <c r="S50" s="566"/>
      <c r="T50" s="566"/>
      <c r="U50" s="566"/>
      <c r="V50" s="567">
        <f t="shared" si="5"/>
        <v>80000</v>
      </c>
      <c r="W50" s="553"/>
      <c r="X50" s="544"/>
      <c r="Y50" s="544"/>
      <c r="Z50" s="544"/>
      <c r="AA50" s="544"/>
      <c r="AB50" s="544"/>
      <c r="AC50" s="544"/>
      <c r="AD50" s="544"/>
      <c r="AE50" s="544"/>
      <c r="AF50" s="544"/>
      <c r="AG50" s="544"/>
      <c r="AH50" s="544"/>
      <c r="AI50" s="544"/>
    </row>
    <row r="51" spans="1:35" s="545" customFormat="1" ht="15" customHeight="1" x14ac:dyDescent="0.25">
      <c r="A51" s="554"/>
      <c r="B51" s="1024"/>
      <c r="C51" s="1024"/>
      <c r="D51" s="1025"/>
      <c r="E51" s="561" t="s">
        <v>121</v>
      </c>
      <c r="F51" s="562">
        <v>4</v>
      </c>
      <c r="G51" s="563">
        <v>1</v>
      </c>
      <c r="H51" s="563">
        <v>1</v>
      </c>
      <c r="I51" s="564">
        <v>40000</v>
      </c>
      <c r="J51" s="564">
        <f t="shared" si="4"/>
        <v>160000</v>
      </c>
      <c r="K51" s="564"/>
      <c r="L51" s="564"/>
      <c r="M51" s="565"/>
      <c r="N51" s="565"/>
      <c r="O51" s="565"/>
      <c r="P51" s="566"/>
      <c r="Q51" s="566"/>
      <c r="R51" s="566"/>
      <c r="S51" s="566"/>
      <c r="T51" s="566"/>
      <c r="U51" s="566"/>
      <c r="V51" s="567">
        <f t="shared" si="5"/>
        <v>160000</v>
      </c>
      <c r="W51" s="553"/>
      <c r="X51" s="544"/>
      <c r="Y51" s="544"/>
      <c r="Z51" s="544"/>
      <c r="AA51" s="544"/>
      <c r="AB51" s="544"/>
      <c r="AC51" s="544"/>
      <c r="AD51" s="544"/>
      <c r="AE51" s="544"/>
      <c r="AF51" s="544"/>
      <c r="AG51" s="544"/>
      <c r="AH51" s="544"/>
      <c r="AI51" s="544"/>
    </row>
    <row r="52" spans="1:35" s="545" customFormat="1" ht="15" customHeight="1" x14ac:dyDescent="0.25">
      <c r="A52" s="554"/>
      <c r="B52" s="1024"/>
      <c r="C52" s="1024"/>
      <c r="D52" s="1025"/>
      <c r="E52" s="561" t="s">
        <v>29</v>
      </c>
      <c r="F52" s="562">
        <v>4</v>
      </c>
      <c r="G52" s="563">
        <v>1</v>
      </c>
      <c r="H52" s="563">
        <v>1</v>
      </c>
      <c r="I52" s="564">
        <v>40000</v>
      </c>
      <c r="J52" s="564">
        <f t="shared" si="4"/>
        <v>160000</v>
      </c>
      <c r="K52" s="564"/>
      <c r="L52" s="564"/>
      <c r="M52" s="565"/>
      <c r="N52" s="565"/>
      <c r="O52" s="565"/>
      <c r="P52" s="566"/>
      <c r="Q52" s="566"/>
      <c r="R52" s="566"/>
      <c r="S52" s="566"/>
      <c r="T52" s="566"/>
      <c r="U52" s="566"/>
      <c r="V52" s="571">
        <f>J52+R52</f>
        <v>160000</v>
      </c>
      <c r="W52" s="553"/>
      <c r="X52" s="544"/>
      <c r="Y52" s="544"/>
      <c r="Z52" s="544"/>
      <c r="AA52" s="544"/>
      <c r="AB52" s="544"/>
      <c r="AC52" s="544"/>
      <c r="AD52" s="544"/>
      <c r="AE52" s="544"/>
      <c r="AF52" s="544"/>
      <c r="AG52" s="544"/>
      <c r="AH52" s="544"/>
      <c r="AI52" s="544"/>
    </row>
    <row r="53" spans="1:35" s="545" customFormat="1" ht="15" customHeight="1" thickBot="1" x14ac:dyDescent="0.3">
      <c r="A53" s="554"/>
      <c r="B53" s="1024"/>
      <c r="C53" s="1024"/>
      <c r="D53" s="1025"/>
      <c r="E53" s="573" t="s">
        <v>122</v>
      </c>
      <c r="F53" s="574"/>
      <c r="G53" s="575">
        <v>1</v>
      </c>
      <c r="H53" s="575">
        <v>1</v>
      </c>
      <c r="I53" s="576"/>
      <c r="J53" s="576"/>
      <c r="K53" s="576"/>
      <c r="L53" s="576"/>
      <c r="M53" s="577"/>
      <c r="N53" s="577"/>
      <c r="O53" s="577"/>
      <c r="P53" s="578"/>
      <c r="Q53" s="578"/>
      <c r="R53" s="578"/>
      <c r="S53" s="578"/>
      <c r="T53" s="578"/>
      <c r="U53" s="578">
        <v>500000</v>
      </c>
      <c r="V53" s="579">
        <f>+F53*G53*H53*I53+K53+L53+M53+N53+Q53+R53+S53+T53+U53</f>
        <v>500000</v>
      </c>
      <c r="W53" s="553"/>
      <c r="X53" s="544"/>
      <c r="Y53" s="544"/>
      <c r="Z53" s="544"/>
      <c r="AA53" s="544"/>
      <c r="AB53" s="544"/>
      <c r="AC53" s="544"/>
      <c r="AD53" s="544"/>
      <c r="AE53" s="544"/>
      <c r="AF53" s="544"/>
      <c r="AG53" s="544"/>
      <c r="AH53" s="544"/>
      <c r="AI53" s="544"/>
    </row>
    <row r="54" spans="1:35" s="545" customFormat="1" ht="15.75" thickBot="1" x14ac:dyDescent="0.3">
      <c r="A54" s="554"/>
      <c r="B54" s="569"/>
      <c r="C54" s="569"/>
      <c r="D54" s="570"/>
      <c r="E54" s="630"/>
      <c r="F54" s="631"/>
      <c r="G54" s="631"/>
      <c r="H54" s="631"/>
      <c r="I54" s="632"/>
      <c r="J54" s="632"/>
      <c r="K54" s="632"/>
      <c r="L54" s="632"/>
      <c r="M54" s="632"/>
      <c r="N54" s="632"/>
      <c r="O54" s="632"/>
      <c r="P54" s="633"/>
      <c r="Q54" s="634"/>
      <c r="R54" s="635"/>
      <c r="S54" s="636"/>
      <c r="T54" s="636"/>
      <c r="U54" s="636"/>
      <c r="V54" s="637">
        <f>SUM(V43:V53)</f>
        <v>2720000</v>
      </c>
      <c r="W54" s="553"/>
      <c r="X54" s="544"/>
      <c r="Y54" s="544"/>
      <c r="Z54" s="544"/>
      <c r="AA54" s="544"/>
      <c r="AB54" s="544"/>
      <c r="AC54" s="544"/>
      <c r="AD54" s="544"/>
      <c r="AE54" s="544"/>
      <c r="AF54" s="544"/>
      <c r="AG54" s="544"/>
      <c r="AH54" s="544"/>
      <c r="AI54" s="544"/>
    </row>
    <row r="55" spans="1:35" s="545" customFormat="1" ht="15.75" thickBot="1" x14ac:dyDescent="0.3">
      <c r="A55" s="554"/>
      <c r="B55" s="638"/>
      <c r="C55" s="638"/>
      <c r="D55" s="638"/>
      <c r="E55" s="639"/>
      <c r="F55" s="640"/>
      <c r="G55" s="640"/>
      <c r="H55" s="640"/>
      <c r="I55" s="641"/>
      <c r="J55" s="641"/>
      <c r="K55" s="641"/>
      <c r="L55" s="641"/>
      <c r="M55" s="641"/>
      <c r="N55" s="641"/>
      <c r="O55" s="641"/>
      <c r="P55" s="642"/>
      <c r="Q55" s="643"/>
      <c r="R55" s="644"/>
      <c r="S55" s="645"/>
      <c r="T55" s="645"/>
      <c r="U55" s="645"/>
      <c r="V55" s="646"/>
      <c r="W55" s="553"/>
      <c r="X55" s="544"/>
      <c r="Y55" s="544"/>
      <c r="Z55" s="544"/>
      <c r="AA55" s="544"/>
      <c r="AB55" s="544"/>
      <c r="AC55" s="544"/>
      <c r="AD55" s="544"/>
      <c r="AE55" s="544"/>
      <c r="AF55" s="544"/>
      <c r="AG55" s="544"/>
      <c r="AH55" s="544"/>
      <c r="AI55" s="544"/>
    </row>
    <row r="56" spans="1:35" s="545" customFormat="1" x14ac:dyDescent="0.25">
      <c r="A56" s="554"/>
      <c r="B56" s="647" t="s">
        <v>239</v>
      </c>
      <c r="C56" s="1049" t="s">
        <v>128</v>
      </c>
      <c r="D56" s="1050"/>
      <c r="E56" s="561" t="s">
        <v>158</v>
      </c>
      <c r="F56" s="648">
        <v>1</v>
      </c>
      <c r="G56" s="648">
        <v>1</v>
      </c>
      <c r="H56" s="648">
        <v>1</v>
      </c>
      <c r="I56" s="606">
        <v>40000</v>
      </c>
      <c r="J56" s="606">
        <f t="shared" ref="J56:J64" si="6">+F56*G56*H56*I56</f>
        <v>40000</v>
      </c>
      <c r="K56" s="606"/>
      <c r="L56" s="606">
        <v>150000</v>
      </c>
      <c r="M56" s="606"/>
      <c r="N56" s="606"/>
      <c r="O56" s="607">
        <v>1</v>
      </c>
      <c r="P56" s="608">
        <v>900000</v>
      </c>
      <c r="Q56" s="608">
        <f>+H56*O56*P56</f>
        <v>900000</v>
      </c>
      <c r="R56" s="608"/>
      <c r="S56" s="608"/>
      <c r="T56" s="608"/>
      <c r="U56" s="608"/>
      <c r="V56" s="609">
        <f>J56+L56+Q56</f>
        <v>1090000</v>
      </c>
      <c r="W56" s="553"/>
      <c r="X56" s="544"/>
      <c r="Y56" s="544"/>
      <c r="Z56" s="544"/>
      <c r="AA56" s="544"/>
      <c r="AB56" s="544"/>
      <c r="AC56" s="544"/>
      <c r="AD56" s="544"/>
      <c r="AE56" s="544"/>
      <c r="AF56" s="544"/>
      <c r="AG56" s="544"/>
      <c r="AH56" s="544"/>
      <c r="AI56" s="544"/>
    </row>
    <row r="57" spans="1:35" s="545" customFormat="1" ht="15" customHeight="1" x14ac:dyDescent="0.25">
      <c r="A57" s="580"/>
      <c r="B57" s="649"/>
      <c r="C57" s="1024" t="s">
        <v>129</v>
      </c>
      <c r="D57" s="1025"/>
      <c r="E57" s="561" t="s">
        <v>305</v>
      </c>
      <c r="F57" s="563">
        <v>1</v>
      </c>
      <c r="G57" s="563">
        <v>1</v>
      </c>
      <c r="H57" s="563">
        <v>1</v>
      </c>
      <c r="I57" s="564">
        <v>40000</v>
      </c>
      <c r="J57" s="564">
        <f t="shared" si="6"/>
        <v>40000</v>
      </c>
      <c r="K57" s="564"/>
      <c r="L57" s="564">
        <v>150000</v>
      </c>
      <c r="M57" s="564"/>
      <c r="N57" s="564"/>
      <c r="O57" s="565">
        <v>1</v>
      </c>
      <c r="P57" s="566">
        <v>900000</v>
      </c>
      <c r="Q57" s="566">
        <f>+H57*O57*P57</f>
        <v>900000</v>
      </c>
      <c r="R57" s="566"/>
      <c r="S57" s="566"/>
      <c r="T57" s="566"/>
      <c r="U57" s="566"/>
      <c r="V57" s="567">
        <f t="shared" ref="V57:V63" si="7">J57+L57+Q57</f>
        <v>1090000</v>
      </c>
      <c r="W57" s="553"/>
      <c r="X57" s="544"/>
      <c r="Y57" s="544"/>
      <c r="Z57" s="544"/>
      <c r="AA57" s="544"/>
      <c r="AB57" s="544"/>
      <c r="AC57" s="544"/>
      <c r="AD57" s="544"/>
      <c r="AE57" s="544"/>
      <c r="AF57" s="544"/>
      <c r="AG57" s="544"/>
      <c r="AH57" s="544"/>
      <c r="AI57" s="544"/>
    </row>
    <row r="58" spans="1:35" s="545" customFormat="1" x14ac:dyDescent="0.25">
      <c r="A58" s="580"/>
      <c r="B58" s="649"/>
      <c r="C58" s="1024"/>
      <c r="D58" s="1025"/>
      <c r="E58" s="561" t="s">
        <v>27</v>
      </c>
      <c r="F58" s="563">
        <v>1</v>
      </c>
      <c r="G58" s="563">
        <v>1</v>
      </c>
      <c r="H58" s="563">
        <v>1</v>
      </c>
      <c r="I58" s="564">
        <v>40000</v>
      </c>
      <c r="J58" s="564">
        <f t="shared" si="6"/>
        <v>40000</v>
      </c>
      <c r="K58" s="564"/>
      <c r="L58" s="564"/>
      <c r="M58" s="564"/>
      <c r="N58" s="564"/>
      <c r="O58" s="565"/>
      <c r="P58" s="566"/>
      <c r="Q58" s="566"/>
      <c r="R58" s="566"/>
      <c r="S58" s="566"/>
      <c r="T58" s="566"/>
      <c r="U58" s="566"/>
      <c r="V58" s="567">
        <f t="shared" si="7"/>
        <v>40000</v>
      </c>
      <c r="W58" s="553"/>
      <c r="X58" s="544"/>
      <c r="Y58" s="544"/>
      <c r="Z58" s="544"/>
      <c r="AA58" s="544"/>
      <c r="AB58" s="544"/>
      <c r="AC58" s="544"/>
      <c r="AD58" s="544"/>
      <c r="AE58" s="544"/>
      <c r="AF58" s="544"/>
      <c r="AG58" s="544"/>
      <c r="AH58" s="544"/>
      <c r="AI58" s="544"/>
    </row>
    <row r="59" spans="1:35" s="545" customFormat="1" x14ac:dyDescent="0.25">
      <c r="A59" s="580"/>
      <c r="B59" s="649"/>
      <c r="C59" s="1024"/>
      <c r="D59" s="1025"/>
      <c r="E59" s="561" t="s">
        <v>110</v>
      </c>
      <c r="F59" s="563">
        <v>1</v>
      </c>
      <c r="G59" s="563">
        <v>1</v>
      </c>
      <c r="H59" s="563">
        <v>1</v>
      </c>
      <c r="I59" s="564">
        <v>40000</v>
      </c>
      <c r="J59" s="564">
        <f t="shared" si="6"/>
        <v>40000</v>
      </c>
      <c r="K59" s="564"/>
      <c r="L59" s="564"/>
      <c r="M59" s="564"/>
      <c r="N59" s="564"/>
      <c r="O59" s="565"/>
      <c r="P59" s="566"/>
      <c r="Q59" s="566"/>
      <c r="R59" s="566"/>
      <c r="S59" s="566"/>
      <c r="T59" s="566"/>
      <c r="U59" s="566"/>
      <c r="V59" s="567">
        <f t="shared" si="7"/>
        <v>40000</v>
      </c>
      <c r="W59" s="553"/>
      <c r="X59" s="544"/>
      <c r="Y59" s="544"/>
      <c r="Z59" s="544"/>
      <c r="AA59" s="544"/>
      <c r="AB59" s="544"/>
      <c r="AC59" s="544"/>
      <c r="AD59" s="544"/>
      <c r="AE59" s="544"/>
      <c r="AF59" s="544"/>
      <c r="AG59" s="544"/>
      <c r="AH59" s="544"/>
      <c r="AI59" s="544"/>
    </row>
    <row r="60" spans="1:35" s="545" customFormat="1" ht="15" customHeight="1" x14ac:dyDescent="0.25">
      <c r="A60" s="580"/>
      <c r="B60" s="1024" t="s">
        <v>116</v>
      </c>
      <c r="C60" s="1024"/>
      <c r="D60" s="1025"/>
      <c r="E60" s="561" t="s">
        <v>119</v>
      </c>
      <c r="F60" s="563">
        <v>1</v>
      </c>
      <c r="G60" s="563">
        <v>1</v>
      </c>
      <c r="H60" s="563">
        <v>1</v>
      </c>
      <c r="I60" s="564">
        <v>40000</v>
      </c>
      <c r="J60" s="564">
        <f t="shared" si="6"/>
        <v>40000</v>
      </c>
      <c r="K60" s="564"/>
      <c r="L60" s="564"/>
      <c r="M60" s="564"/>
      <c r="N60" s="564"/>
      <c r="O60" s="565"/>
      <c r="P60" s="566"/>
      <c r="Q60" s="566"/>
      <c r="R60" s="566"/>
      <c r="S60" s="566"/>
      <c r="T60" s="566"/>
      <c r="U60" s="566"/>
      <c r="V60" s="567">
        <f t="shared" si="7"/>
        <v>40000</v>
      </c>
      <c r="W60" s="553"/>
      <c r="X60" s="544"/>
      <c r="Y60" s="544"/>
      <c r="Z60" s="544"/>
      <c r="AA60" s="544"/>
      <c r="AB60" s="544"/>
      <c r="AC60" s="544"/>
      <c r="AD60" s="544"/>
      <c r="AE60" s="544"/>
      <c r="AF60" s="544"/>
      <c r="AG60" s="544"/>
      <c r="AH60" s="544"/>
      <c r="AI60" s="544"/>
    </row>
    <row r="61" spans="1:35" s="545" customFormat="1" ht="15" customHeight="1" x14ac:dyDescent="0.25">
      <c r="A61" s="580"/>
      <c r="B61" s="1047" t="s">
        <v>164</v>
      </c>
      <c r="C61" s="1024"/>
      <c r="D61" s="1025"/>
      <c r="E61" s="561" t="s">
        <v>93</v>
      </c>
      <c r="F61" s="563">
        <v>2</v>
      </c>
      <c r="G61" s="563">
        <v>1</v>
      </c>
      <c r="H61" s="563">
        <v>1</v>
      </c>
      <c r="I61" s="564">
        <v>40000</v>
      </c>
      <c r="J61" s="564">
        <f t="shared" si="6"/>
        <v>80000</v>
      </c>
      <c r="K61" s="564"/>
      <c r="L61" s="564"/>
      <c r="M61" s="564"/>
      <c r="N61" s="564"/>
      <c r="O61" s="565"/>
      <c r="P61" s="566"/>
      <c r="Q61" s="566"/>
      <c r="R61" s="566"/>
      <c r="S61" s="566"/>
      <c r="T61" s="566"/>
      <c r="U61" s="566"/>
      <c r="V61" s="567">
        <f t="shared" si="7"/>
        <v>80000</v>
      </c>
      <c r="W61" s="553"/>
      <c r="X61" s="544"/>
      <c r="Y61" s="544"/>
      <c r="Z61" s="544"/>
      <c r="AA61" s="544"/>
      <c r="AB61" s="544"/>
      <c r="AC61" s="544"/>
      <c r="AD61" s="544"/>
      <c r="AE61" s="544"/>
      <c r="AF61" s="544"/>
      <c r="AG61" s="544"/>
      <c r="AH61" s="544"/>
      <c r="AI61" s="544"/>
    </row>
    <row r="62" spans="1:35" s="545" customFormat="1" x14ac:dyDescent="0.25">
      <c r="A62" s="580"/>
      <c r="B62" s="1047"/>
      <c r="C62" s="1024"/>
      <c r="D62" s="1025"/>
      <c r="E62" s="561" t="s">
        <v>130</v>
      </c>
      <c r="F62" s="563">
        <v>10</v>
      </c>
      <c r="G62" s="563">
        <v>1</v>
      </c>
      <c r="H62" s="563">
        <v>1</v>
      </c>
      <c r="I62" s="564">
        <v>40000</v>
      </c>
      <c r="J62" s="564">
        <f t="shared" si="6"/>
        <v>400000</v>
      </c>
      <c r="K62" s="564"/>
      <c r="L62" s="564"/>
      <c r="M62" s="564"/>
      <c r="N62" s="564"/>
      <c r="O62" s="565"/>
      <c r="P62" s="566"/>
      <c r="Q62" s="566"/>
      <c r="R62" s="566"/>
      <c r="S62" s="566"/>
      <c r="T62" s="566"/>
      <c r="U62" s="566"/>
      <c r="V62" s="567">
        <f t="shared" si="7"/>
        <v>400000</v>
      </c>
      <c r="W62" s="553"/>
      <c r="X62" s="544"/>
      <c r="Y62" s="544"/>
      <c r="Z62" s="544"/>
      <c r="AA62" s="544"/>
      <c r="AB62" s="544"/>
      <c r="AC62" s="544"/>
      <c r="AD62" s="544"/>
      <c r="AE62" s="544"/>
      <c r="AF62" s="544"/>
      <c r="AG62" s="544"/>
      <c r="AH62" s="544"/>
      <c r="AI62" s="544"/>
    </row>
    <row r="63" spans="1:35" s="545" customFormat="1" x14ac:dyDescent="0.25">
      <c r="A63" s="580"/>
      <c r="B63" s="1024" t="s">
        <v>112</v>
      </c>
      <c r="C63" s="1024"/>
      <c r="D63" s="1025"/>
      <c r="E63" s="561" t="s">
        <v>120</v>
      </c>
      <c r="F63" s="563">
        <v>2</v>
      </c>
      <c r="G63" s="563">
        <v>1</v>
      </c>
      <c r="H63" s="563">
        <v>1</v>
      </c>
      <c r="I63" s="564">
        <v>40000</v>
      </c>
      <c r="J63" s="564">
        <f t="shared" si="6"/>
        <v>80000</v>
      </c>
      <c r="K63" s="564"/>
      <c r="L63" s="564"/>
      <c r="M63" s="564"/>
      <c r="N63" s="564"/>
      <c r="O63" s="565"/>
      <c r="P63" s="566"/>
      <c r="Q63" s="566"/>
      <c r="R63" s="566"/>
      <c r="S63" s="566"/>
      <c r="T63" s="566"/>
      <c r="U63" s="566"/>
      <c r="V63" s="567">
        <f t="shared" si="7"/>
        <v>80000</v>
      </c>
      <c r="W63" s="553"/>
      <c r="X63" s="544"/>
      <c r="Y63" s="544"/>
      <c r="Z63" s="544"/>
      <c r="AA63" s="544"/>
      <c r="AB63" s="544"/>
      <c r="AC63" s="544"/>
      <c r="AD63" s="544"/>
      <c r="AE63" s="544"/>
      <c r="AF63" s="544"/>
      <c r="AG63" s="544"/>
      <c r="AH63" s="544"/>
      <c r="AI63" s="544"/>
    </row>
    <row r="64" spans="1:35" s="545" customFormat="1" x14ac:dyDescent="0.25">
      <c r="A64" s="580"/>
      <c r="B64" s="629" t="s">
        <v>161</v>
      </c>
      <c r="C64" s="569"/>
      <c r="D64" s="570"/>
      <c r="E64" s="561" t="s">
        <v>29</v>
      </c>
      <c r="F64" s="563">
        <v>4</v>
      </c>
      <c r="G64" s="563">
        <v>1</v>
      </c>
      <c r="H64" s="563">
        <v>1</v>
      </c>
      <c r="I64" s="564">
        <v>40000</v>
      </c>
      <c r="J64" s="564">
        <f t="shared" si="6"/>
        <v>160000</v>
      </c>
      <c r="K64" s="564"/>
      <c r="L64" s="564"/>
      <c r="M64" s="564"/>
      <c r="N64" s="564"/>
      <c r="O64" s="565"/>
      <c r="P64" s="566"/>
      <c r="Q64" s="566"/>
      <c r="R64" s="566"/>
      <c r="S64" s="566"/>
      <c r="T64" s="566"/>
      <c r="U64" s="566"/>
      <c r="V64" s="571">
        <f>J64+R64</f>
        <v>160000</v>
      </c>
      <c r="W64" s="553"/>
      <c r="X64" s="544"/>
      <c r="Y64" s="544"/>
      <c r="Z64" s="544"/>
      <c r="AA64" s="544"/>
      <c r="AB64" s="544"/>
      <c r="AC64" s="544"/>
      <c r="AD64" s="544"/>
      <c r="AE64" s="544"/>
      <c r="AF64" s="544"/>
      <c r="AG64" s="544"/>
      <c r="AH64" s="544"/>
      <c r="AI64" s="544"/>
    </row>
    <row r="65" spans="1:35" s="545" customFormat="1" ht="15.75" thickBot="1" x14ac:dyDescent="0.3">
      <c r="A65" s="580"/>
      <c r="B65" s="649"/>
      <c r="C65" s="650"/>
      <c r="D65" s="651"/>
      <c r="E65" s="561" t="s">
        <v>122</v>
      </c>
      <c r="F65" s="575"/>
      <c r="G65" s="575">
        <v>1</v>
      </c>
      <c r="H65" s="575"/>
      <c r="I65" s="576"/>
      <c r="J65" s="576"/>
      <c r="K65" s="576"/>
      <c r="L65" s="576"/>
      <c r="M65" s="576"/>
      <c r="N65" s="576"/>
      <c r="O65" s="577"/>
      <c r="P65" s="578"/>
      <c r="Q65" s="578"/>
      <c r="R65" s="578"/>
      <c r="S65" s="578"/>
      <c r="T65" s="578"/>
      <c r="U65" s="578">
        <v>500000</v>
      </c>
      <c r="V65" s="579">
        <f>+F65*G65*H65*I65+K65+L65+M65+N65+Q65+R65+S65+T65+U65</f>
        <v>500000</v>
      </c>
      <c r="W65" s="553"/>
      <c r="X65" s="544"/>
      <c r="Y65" s="544"/>
      <c r="Z65" s="544"/>
      <c r="AA65" s="544"/>
      <c r="AB65" s="544"/>
      <c r="AC65" s="544"/>
      <c r="AD65" s="544"/>
      <c r="AE65" s="544"/>
      <c r="AF65" s="544"/>
      <c r="AG65" s="544"/>
      <c r="AH65" s="544"/>
      <c r="AI65" s="544"/>
    </row>
    <row r="66" spans="1:35" s="545" customFormat="1" ht="19.149999999999999" customHeight="1" thickBot="1" x14ac:dyDescent="0.3">
      <c r="A66" s="580"/>
      <c r="B66" s="649"/>
      <c r="C66" s="650"/>
      <c r="D66" s="651"/>
      <c r="E66" s="582"/>
      <c r="F66" s="652"/>
      <c r="G66" s="652"/>
      <c r="H66" s="652"/>
      <c r="I66" s="585"/>
      <c r="J66" s="585"/>
      <c r="K66" s="585"/>
      <c r="L66" s="585"/>
      <c r="M66" s="585"/>
      <c r="N66" s="585"/>
      <c r="O66" s="585"/>
      <c r="P66" s="653"/>
      <c r="Q66" s="654"/>
      <c r="R66" s="655"/>
      <c r="S66" s="586"/>
      <c r="T66" s="586"/>
      <c r="U66" s="586"/>
      <c r="V66" s="656">
        <f>SUM(V56:V65)</f>
        <v>3520000</v>
      </c>
      <c r="W66" s="553"/>
      <c r="X66" s="544"/>
      <c r="Y66" s="544"/>
      <c r="Z66" s="544"/>
      <c r="AA66" s="544"/>
      <c r="AB66" s="544"/>
      <c r="AC66" s="544"/>
      <c r="AD66" s="544"/>
      <c r="AE66" s="544"/>
      <c r="AF66" s="544"/>
      <c r="AG66" s="544"/>
      <c r="AH66" s="544"/>
      <c r="AI66" s="544"/>
    </row>
    <row r="67" spans="1:35" s="545" customFormat="1" ht="15.75" thickBot="1" x14ac:dyDescent="0.3">
      <c r="A67" s="657"/>
      <c r="B67" s="658"/>
      <c r="C67" s="659"/>
      <c r="D67" s="660"/>
      <c r="E67" s="661"/>
      <c r="F67" s="662"/>
      <c r="G67" s="662"/>
      <c r="H67" s="662"/>
      <c r="I67" s="663"/>
      <c r="J67" s="663"/>
      <c r="K67" s="663"/>
      <c r="L67" s="663"/>
      <c r="M67" s="663"/>
      <c r="N67" s="663"/>
      <c r="O67" s="663"/>
      <c r="P67" s="654"/>
      <c r="Q67" s="654"/>
      <c r="R67" s="654"/>
      <c r="S67" s="654"/>
      <c r="T67" s="654"/>
      <c r="U67" s="654"/>
      <c r="V67" s="664"/>
      <c r="W67" s="665"/>
      <c r="X67" s="544"/>
      <c r="Y67" s="544"/>
      <c r="Z67" s="544"/>
      <c r="AA67" s="544"/>
      <c r="AB67" s="544"/>
      <c r="AC67" s="544"/>
      <c r="AD67" s="544"/>
      <c r="AE67" s="544"/>
      <c r="AF67" s="544"/>
      <c r="AG67" s="544"/>
      <c r="AH67" s="544"/>
      <c r="AI67" s="544"/>
    </row>
    <row r="68" spans="1:35" s="545" customFormat="1" ht="15.75" thickBot="1" x14ac:dyDescent="0.3">
      <c r="A68" s="666"/>
      <c r="B68" s="649"/>
      <c r="C68" s="650"/>
      <c r="D68" s="650"/>
      <c r="E68" s="667"/>
      <c r="F68" s="668"/>
      <c r="G68" s="668"/>
      <c r="H68" s="668"/>
      <c r="I68" s="669"/>
      <c r="J68" s="669"/>
      <c r="K68" s="669"/>
      <c r="L68" s="669"/>
      <c r="M68" s="669"/>
      <c r="N68" s="669"/>
      <c r="O68" s="669"/>
      <c r="P68" s="670"/>
      <c r="Q68" s="670"/>
      <c r="R68" s="670"/>
      <c r="S68" s="670"/>
      <c r="T68" s="670"/>
      <c r="U68" s="670"/>
      <c r="V68" s="671"/>
      <c r="W68" s="553"/>
      <c r="X68" s="544"/>
      <c r="Y68" s="544"/>
      <c r="Z68" s="544"/>
      <c r="AA68" s="544"/>
      <c r="AB68" s="544"/>
      <c r="AC68" s="544"/>
      <c r="AD68" s="544"/>
      <c r="AE68" s="544"/>
      <c r="AF68" s="544"/>
      <c r="AG68" s="544"/>
      <c r="AH68" s="544"/>
      <c r="AI68" s="544"/>
    </row>
    <row r="69" spans="1:35" s="545" customFormat="1" ht="15" customHeight="1" thickBot="1" x14ac:dyDescent="0.3">
      <c r="A69" s="672"/>
      <c r="B69" s="594"/>
      <c r="C69" s="673"/>
      <c r="D69" s="673"/>
      <c r="E69" s="674"/>
      <c r="F69" s="675"/>
      <c r="G69" s="675"/>
      <c r="H69" s="675"/>
      <c r="I69" s="676"/>
      <c r="J69" s="676"/>
      <c r="K69" s="676"/>
      <c r="L69" s="676"/>
      <c r="M69" s="676"/>
      <c r="N69" s="676"/>
      <c r="O69" s="676"/>
      <c r="P69" s="677"/>
      <c r="Q69" s="677"/>
      <c r="R69" s="677"/>
      <c r="S69" s="677"/>
      <c r="T69" s="677"/>
      <c r="U69" s="677"/>
      <c r="V69" s="678"/>
      <c r="W69" s="679"/>
      <c r="X69" s="544"/>
      <c r="Y69" s="544"/>
      <c r="Z69" s="544"/>
      <c r="AA69" s="544"/>
      <c r="AB69" s="544"/>
      <c r="AC69" s="544"/>
      <c r="AD69" s="544"/>
      <c r="AE69" s="544"/>
      <c r="AF69" s="544"/>
      <c r="AG69" s="544"/>
      <c r="AH69" s="544"/>
      <c r="AI69" s="544"/>
    </row>
    <row r="70" spans="1:35" s="545" customFormat="1" ht="15.75" thickBot="1" x14ac:dyDescent="0.3">
      <c r="A70" s="680">
        <v>6</v>
      </c>
      <c r="B70" s="1053" t="s">
        <v>131</v>
      </c>
      <c r="C70" s="1028"/>
      <c r="D70" s="1029"/>
      <c r="E70" s="681"/>
      <c r="F70" s="682"/>
      <c r="G70" s="682"/>
      <c r="H70" s="682"/>
      <c r="I70" s="683"/>
      <c r="J70" s="683"/>
      <c r="K70" s="683"/>
      <c r="L70" s="683"/>
      <c r="M70" s="683"/>
      <c r="N70" s="683"/>
      <c r="O70" s="683"/>
      <c r="P70" s="684"/>
      <c r="Q70" s="684"/>
      <c r="R70" s="684"/>
      <c r="S70" s="684"/>
      <c r="T70" s="684"/>
      <c r="U70" s="684"/>
      <c r="V70" s="685"/>
      <c r="W70" s="553"/>
      <c r="X70" s="544"/>
      <c r="Y70" s="544"/>
      <c r="Z70" s="544"/>
      <c r="AA70" s="544"/>
      <c r="AB70" s="544"/>
      <c r="AC70" s="544"/>
      <c r="AD70" s="544"/>
      <c r="AE70" s="544"/>
      <c r="AF70" s="544"/>
      <c r="AG70" s="544"/>
      <c r="AH70" s="544"/>
      <c r="AI70" s="544"/>
    </row>
    <row r="71" spans="1:35" s="545" customFormat="1" ht="26.25" thickBot="1" x14ac:dyDescent="0.3">
      <c r="A71" s="537"/>
      <c r="B71" s="666" t="s">
        <v>140</v>
      </c>
      <c r="C71" s="1054" t="s">
        <v>132</v>
      </c>
      <c r="D71" s="1055"/>
      <c r="E71" s="686" t="s">
        <v>133</v>
      </c>
      <c r="F71" s="601" t="s">
        <v>6</v>
      </c>
      <c r="G71" s="601" t="s">
        <v>7</v>
      </c>
      <c r="H71" s="601" t="s">
        <v>8</v>
      </c>
      <c r="I71" s="602" t="s">
        <v>9</v>
      </c>
      <c r="J71" s="603" t="s">
        <v>10</v>
      </c>
      <c r="K71" s="602" t="s">
        <v>11</v>
      </c>
      <c r="L71" s="602" t="s">
        <v>12</v>
      </c>
      <c r="M71" s="602" t="s">
        <v>13</v>
      </c>
      <c r="N71" s="602" t="s">
        <v>14</v>
      </c>
      <c r="O71" s="603" t="s">
        <v>15</v>
      </c>
      <c r="P71" s="687" t="s">
        <v>16</v>
      </c>
      <c r="Q71" s="688" t="s">
        <v>17</v>
      </c>
      <c r="R71" s="603" t="s">
        <v>18</v>
      </c>
      <c r="S71" s="603" t="s">
        <v>19</v>
      </c>
      <c r="T71" s="602" t="s">
        <v>20</v>
      </c>
      <c r="U71" s="604" t="s">
        <v>21</v>
      </c>
      <c r="V71" s="605" t="s">
        <v>4</v>
      </c>
      <c r="W71" s="553">
        <f>SUM(V72:V80)</f>
        <v>3560000</v>
      </c>
      <c r="X71" s="544"/>
      <c r="Y71" s="544"/>
      <c r="Z71" s="544"/>
      <c r="AA71" s="544"/>
      <c r="AB71" s="544"/>
      <c r="AC71" s="544"/>
      <c r="AD71" s="544"/>
      <c r="AE71" s="544"/>
      <c r="AF71" s="544"/>
      <c r="AG71" s="544"/>
      <c r="AH71" s="544"/>
      <c r="AI71" s="544"/>
    </row>
    <row r="72" spans="1:35" s="545" customFormat="1" x14ac:dyDescent="0.25">
      <c r="A72" s="537"/>
      <c r="B72" s="666"/>
      <c r="C72" s="1026" t="s">
        <v>134</v>
      </c>
      <c r="D72" s="1026"/>
      <c r="E72" s="689" t="s">
        <v>135</v>
      </c>
      <c r="F72" s="690">
        <v>1</v>
      </c>
      <c r="G72" s="648">
        <v>1</v>
      </c>
      <c r="H72" s="648">
        <v>1</v>
      </c>
      <c r="I72" s="606">
        <v>40000</v>
      </c>
      <c r="J72" s="606">
        <f t="shared" ref="J72:J78" si="8">+F72*G72*H72*I72</f>
        <v>40000</v>
      </c>
      <c r="K72" s="606"/>
      <c r="L72" s="606">
        <v>150000</v>
      </c>
      <c r="M72" s="606"/>
      <c r="N72" s="606"/>
      <c r="O72" s="607">
        <v>1</v>
      </c>
      <c r="P72" s="608">
        <v>900000</v>
      </c>
      <c r="Q72" s="608">
        <f>+H72*O72*P72</f>
        <v>900000</v>
      </c>
      <c r="R72" s="608"/>
      <c r="S72" s="608"/>
      <c r="T72" s="608"/>
      <c r="U72" s="608"/>
      <c r="V72" s="609">
        <f>J72+L72+Q72</f>
        <v>1090000</v>
      </c>
      <c r="W72" s="553"/>
      <c r="X72" s="544"/>
      <c r="Y72" s="544"/>
      <c r="Z72" s="544"/>
      <c r="AA72" s="544"/>
      <c r="AB72" s="544"/>
      <c r="AC72" s="544"/>
      <c r="AD72" s="544"/>
      <c r="AE72" s="544"/>
      <c r="AF72" s="544"/>
      <c r="AG72" s="544"/>
      <c r="AH72" s="544"/>
      <c r="AI72" s="544"/>
    </row>
    <row r="73" spans="1:35" s="545" customFormat="1" x14ac:dyDescent="0.25">
      <c r="A73" s="537"/>
      <c r="B73" s="666"/>
      <c r="C73" s="1026" t="s">
        <v>159</v>
      </c>
      <c r="D73" s="1026"/>
      <c r="E73" s="691" t="s">
        <v>160</v>
      </c>
      <c r="F73" s="692">
        <v>1</v>
      </c>
      <c r="G73" s="563">
        <v>1</v>
      </c>
      <c r="H73" s="563">
        <v>1</v>
      </c>
      <c r="I73" s="564">
        <v>40000</v>
      </c>
      <c r="J73" s="564">
        <f t="shared" si="8"/>
        <v>40000</v>
      </c>
      <c r="K73" s="564"/>
      <c r="L73" s="564">
        <v>150000</v>
      </c>
      <c r="M73" s="564"/>
      <c r="N73" s="564"/>
      <c r="O73" s="565">
        <v>1</v>
      </c>
      <c r="P73" s="566">
        <v>900000</v>
      </c>
      <c r="Q73" s="566">
        <f>+H73*O73*P73</f>
        <v>900000</v>
      </c>
      <c r="R73" s="566"/>
      <c r="S73" s="566"/>
      <c r="T73" s="566"/>
      <c r="U73" s="566"/>
      <c r="V73" s="567">
        <f t="shared" ref="V73:V78" si="9">J73+L73+Q73</f>
        <v>1090000</v>
      </c>
      <c r="W73" s="1023"/>
      <c r="X73" s="544"/>
      <c r="Y73" s="544"/>
      <c r="Z73" s="544"/>
      <c r="AA73" s="544"/>
      <c r="AB73" s="544"/>
      <c r="AC73" s="544"/>
      <c r="AD73" s="544"/>
      <c r="AE73" s="544"/>
      <c r="AF73" s="544"/>
      <c r="AG73" s="544"/>
      <c r="AH73" s="544"/>
      <c r="AI73" s="544"/>
    </row>
    <row r="74" spans="1:35" s="545" customFormat="1" x14ac:dyDescent="0.25">
      <c r="A74" s="537"/>
      <c r="B74" s="666"/>
      <c r="C74" s="1026" t="s">
        <v>136</v>
      </c>
      <c r="D74" s="1026"/>
      <c r="E74" s="691" t="s">
        <v>27</v>
      </c>
      <c r="F74" s="692">
        <v>1</v>
      </c>
      <c r="G74" s="563">
        <v>1</v>
      </c>
      <c r="H74" s="563">
        <v>1</v>
      </c>
      <c r="I74" s="564">
        <v>40000</v>
      </c>
      <c r="J74" s="564">
        <f t="shared" si="8"/>
        <v>40000</v>
      </c>
      <c r="K74" s="564"/>
      <c r="L74" s="564"/>
      <c r="M74" s="564"/>
      <c r="N74" s="564"/>
      <c r="O74" s="565"/>
      <c r="P74" s="566"/>
      <c r="Q74" s="566"/>
      <c r="R74" s="566"/>
      <c r="S74" s="566"/>
      <c r="T74" s="566"/>
      <c r="U74" s="566"/>
      <c r="V74" s="567">
        <f t="shared" si="9"/>
        <v>40000</v>
      </c>
      <c r="W74" s="1023"/>
      <c r="X74" s="544"/>
      <c r="Y74" s="544"/>
      <c r="Z74" s="544"/>
      <c r="AA74" s="544"/>
      <c r="AB74" s="544"/>
      <c r="AC74" s="544"/>
      <c r="AD74" s="544"/>
      <c r="AE74" s="544"/>
      <c r="AF74" s="544"/>
      <c r="AG74" s="544"/>
      <c r="AH74" s="544"/>
      <c r="AI74" s="544"/>
    </row>
    <row r="75" spans="1:35" s="545" customFormat="1" x14ac:dyDescent="0.25">
      <c r="A75" s="537"/>
      <c r="B75" s="666"/>
      <c r="C75" s="693"/>
      <c r="D75" s="693"/>
      <c r="E75" s="691" t="s">
        <v>110</v>
      </c>
      <c r="F75" s="692">
        <v>1</v>
      </c>
      <c r="G75" s="563">
        <v>1</v>
      </c>
      <c r="H75" s="563">
        <v>1</v>
      </c>
      <c r="I75" s="564">
        <v>40000</v>
      </c>
      <c r="J75" s="564">
        <f t="shared" si="8"/>
        <v>40000</v>
      </c>
      <c r="K75" s="564"/>
      <c r="L75" s="564"/>
      <c r="M75" s="564"/>
      <c r="N75" s="564"/>
      <c r="O75" s="565"/>
      <c r="P75" s="566"/>
      <c r="Q75" s="566"/>
      <c r="R75" s="566"/>
      <c r="S75" s="566"/>
      <c r="T75" s="566"/>
      <c r="U75" s="566"/>
      <c r="V75" s="567">
        <f t="shared" si="9"/>
        <v>40000</v>
      </c>
      <c r="W75" s="694"/>
      <c r="X75" s="544"/>
      <c r="Y75" s="544"/>
      <c r="Z75" s="544"/>
      <c r="AA75" s="544"/>
      <c r="AB75" s="544"/>
      <c r="AC75" s="544"/>
      <c r="AD75" s="544"/>
      <c r="AE75" s="544"/>
      <c r="AF75" s="544"/>
      <c r="AG75" s="544"/>
      <c r="AH75" s="544"/>
      <c r="AI75" s="544"/>
    </row>
    <row r="76" spans="1:35" s="545" customFormat="1" x14ac:dyDescent="0.25">
      <c r="A76" s="537"/>
      <c r="B76" s="666"/>
      <c r="C76" s="693"/>
      <c r="D76" s="693"/>
      <c r="E76" s="561" t="s">
        <v>267</v>
      </c>
      <c r="F76" s="692">
        <v>1</v>
      </c>
      <c r="G76" s="563">
        <v>1</v>
      </c>
      <c r="H76" s="563">
        <v>1</v>
      </c>
      <c r="I76" s="564">
        <v>40000</v>
      </c>
      <c r="J76" s="564">
        <f t="shared" si="8"/>
        <v>40000</v>
      </c>
      <c r="K76" s="564"/>
      <c r="L76" s="564"/>
      <c r="M76" s="564"/>
      <c r="N76" s="564"/>
      <c r="O76" s="565"/>
      <c r="P76" s="566"/>
      <c r="Q76" s="566"/>
      <c r="R76" s="566"/>
      <c r="S76" s="566"/>
      <c r="T76" s="566"/>
      <c r="U76" s="566"/>
      <c r="V76" s="567">
        <f t="shared" si="9"/>
        <v>40000</v>
      </c>
      <c r="W76" s="694"/>
      <c r="X76" s="544"/>
      <c r="Y76" s="544"/>
      <c r="Z76" s="544"/>
      <c r="AA76" s="544"/>
      <c r="AB76" s="544"/>
      <c r="AC76" s="544"/>
      <c r="AD76" s="544"/>
      <c r="AE76" s="544"/>
      <c r="AF76" s="544"/>
      <c r="AG76" s="544"/>
      <c r="AH76" s="544"/>
      <c r="AI76" s="544"/>
    </row>
    <row r="77" spans="1:35" s="545" customFormat="1" x14ac:dyDescent="0.25">
      <c r="A77" s="537"/>
      <c r="B77" s="666"/>
      <c r="C77" s="693"/>
      <c r="D77" s="693"/>
      <c r="E77" s="691" t="s">
        <v>130</v>
      </c>
      <c r="F77" s="692">
        <v>15</v>
      </c>
      <c r="G77" s="563">
        <v>1</v>
      </c>
      <c r="H77" s="563">
        <v>1</v>
      </c>
      <c r="I77" s="564">
        <v>40000</v>
      </c>
      <c r="J77" s="564">
        <f t="shared" si="8"/>
        <v>600000</v>
      </c>
      <c r="K77" s="564"/>
      <c r="L77" s="564"/>
      <c r="M77" s="564"/>
      <c r="N77" s="564"/>
      <c r="O77" s="565"/>
      <c r="P77" s="566"/>
      <c r="Q77" s="566"/>
      <c r="R77" s="566"/>
      <c r="S77" s="566"/>
      <c r="T77" s="566"/>
      <c r="U77" s="566"/>
      <c r="V77" s="567">
        <f t="shared" si="9"/>
        <v>600000</v>
      </c>
      <c r="W77" s="694"/>
      <c r="X77" s="544"/>
      <c r="Y77" s="544"/>
      <c r="Z77" s="544"/>
      <c r="AA77" s="544"/>
      <c r="AB77" s="544"/>
      <c r="AC77" s="544"/>
      <c r="AD77" s="544"/>
      <c r="AE77" s="544"/>
      <c r="AF77" s="544"/>
      <c r="AG77" s="544"/>
      <c r="AH77" s="544"/>
      <c r="AI77" s="544"/>
    </row>
    <row r="78" spans="1:35" s="545" customFormat="1" x14ac:dyDescent="0.25">
      <c r="A78" s="537"/>
      <c r="B78" s="666"/>
      <c r="C78" s="693"/>
      <c r="D78" s="693"/>
      <c r="E78" s="691" t="s">
        <v>29</v>
      </c>
      <c r="F78" s="692">
        <v>4</v>
      </c>
      <c r="G78" s="563">
        <v>1</v>
      </c>
      <c r="H78" s="563">
        <v>1</v>
      </c>
      <c r="I78" s="564">
        <v>40000</v>
      </c>
      <c r="J78" s="564">
        <f t="shared" si="8"/>
        <v>160000</v>
      </c>
      <c r="K78" s="564"/>
      <c r="L78" s="564"/>
      <c r="M78" s="564"/>
      <c r="N78" s="564"/>
      <c r="O78" s="565"/>
      <c r="P78" s="566"/>
      <c r="Q78" s="566"/>
      <c r="R78" s="566"/>
      <c r="S78" s="566"/>
      <c r="T78" s="566"/>
      <c r="U78" s="566"/>
      <c r="V78" s="567">
        <f t="shared" si="9"/>
        <v>160000</v>
      </c>
      <c r="W78" s="694"/>
      <c r="X78" s="544"/>
      <c r="Y78" s="544"/>
      <c r="Z78" s="544"/>
      <c r="AA78" s="544"/>
      <c r="AB78" s="544"/>
      <c r="AC78" s="544"/>
      <c r="AD78" s="544"/>
      <c r="AE78" s="544"/>
      <c r="AF78" s="544"/>
      <c r="AG78" s="544"/>
      <c r="AH78" s="544"/>
      <c r="AI78" s="544"/>
    </row>
    <row r="79" spans="1:35" s="545" customFormat="1" ht="27.4" customHeight="1" x14ac:dyDescent="0.25">
      <c r="A79" s="537"/>
      <c r="B79" s="666"/>
      <c r="C79" s="693"/>
      <c r="D79" s="693"/>
      <c r="E79" s="691" t="s">
        <v>122</v>
      </c>
      <c r="F79" s="692"/>
      <c r="G79" s="563">
        <v>1</v>
      </c>
      <c r="H79" s="563"/>
      <c r="I79" s="564"/>
      <c r="J79" s="564"/>
      <c r="K79" s="564"/>
      <c r="L79" s="564"/>
      <c r="M79" s="564"/>
      <c r="N79" s="564"/>
      <c r="O79" s="565"/>
      <c r="P79" s="566"/>
      <c r="Q79" s="566"/>
      <c r="R79" s="566"/>
      <c r="S79" s="566"/>
      <c r="T79" s="566"/>
      <c r="U79" s="566">
        <v>500000</v>
      </c>
      <c r="V79" s="567">
        <f>G79*U79</f>
        <v>500000</v>
      </c>
      <c r="W79" s="694"/>
      <c r="X79" s="544"/>
      <c r="Y79" s="544"/>
      <c r="Z79" s="544"/>
      <c r="AA79" s="544"/>
      <c r="AB79" s="544"/>
      <c r="AC79" s="544"/>
      <c r="AD79" s="544"/>
      <c r="AE79" s="544"/>
      <c r="AF79" s="544"/>
      <c r="AG79" s="544"/>
      <c r="AH79" s="544"/>
      <c r="AI79" s="544"/>
    </row>
    <row r="80" spans="1:35" s="545" customFormat="1" x14ac:dyDescent="0.25">
      <c r="A80" s="537"/>
      <c r="B80" s="666"/>
      <c r="C80" s="693"/>
      <c r="D80" s="693"/>
      <c r="E80" s="691"/>
      <c r="F80" s="692"/>
      <c r="G80" s="563"/>
      <c r="H80" s="563"/>
      <c r="I80" s="564"/>
      <c r="J80" s="564"/>
      <c r="K80" s="564"/>
      <c r="L80" s="564"/>
      <c r="M80" s="564"/>
      <c r="N80" s="564"/>
      <c r="O80" s="565"/>
      <c r="P80" s="566"/>
      <c r="Q80" s="566"/>
      <c r="R80" s="566"/>
      <c r="S80" s="566"/>
      <c r="T80" s="566"/>
      <c r="U80" s="566"/>
      <c r="V80" s="571"/>
      <c r="W80" s="694"/>
      <c r="X80" s="544"/>
      <c r="Y80" s="544"/>
      <c r="Z80" s="544"/>
      <c r="AA80" s="544"/>
      <c r="AB80" s="544"/>
      <c r="AC80" s="544"/>
      <c r="AD80" s="544"/>
      <c r="AE80" s="544"/>
      <c r="AF80" s="544"/>
      <c r="AG80" s="544"/>
      <c r="AH80" s="544"/>
      <c r="AI80" s="544"/>
    </row>
    <row r="81" spans="1:35" s="545" customFormat="1" ht="15" customHeight="1" thickBot="1" x14ac:dyDescent="0.3">
      <c r="A81" s="537"/>
      <c r="B81" s="666"/>
      <c r="C81" s="693"/>
      <c r="D81" s="693"/>
      <c r="E81" s="695"/>
      <c r="F81" s="696"/>
      <c r="G81" s="575"/>
      <c r="H81" s="575"/>
      <c r="I81" s="576"/>
      <c r="J81" s="576"/>
      <c r="K81" s="576"/>
      <c r="L81" s="576"/>
      <c r="M81" s="576"/>
      <c r="N81" s="576"/>
      <c r="O81" s="577"/>
      <c r="P81" s="578"/>
      <c r="Q81" s="578"/>
      <c r="R81" s="578"/>
      <c r="S81" s="578"/>
      <c r="T81" s="578"/>
      <c r="U81" s="578"/>
      <c r="V81" s="697">
        <f>SUM(V72:V79)</f>
        <v>3560000</v>
      </c>
      <c r="W81" s="698"/>
      <c r="X81" s="544"/>
      <c r="Y81" s="544"/>
      <c r="Z81" s="544"/>
      <c r="AA81" s="544"/>
      <c r="AB81" s="544"/>
      <c r="AC81" s="544"/>
      <c r="AD81" s="544"/>
      <c r="AE81" s="544"/>
      <c r="AF81" s="544"/>
      <c r="AG81" s="544"/>
      <c r="AH81" s="544"/>
      <c r="AI81" s="544"/>
    </row>
    <row r="82" spans="1:35" s="545" customFormat="1" ht="28.5" customHeight="1" thickBot="1" x14ac:dyDescent="0.3">
      <c r="A82" s="699"/>
      <c r="B82" s="594"/>
      <c r="C82" s="700"/>
      <c r="D82" s="700"/>
      <c r="E82" s="674"/>
      <c r="F82" s="539"/>
      <c r="G82" s="539"/>
      <c r="H82" s="539"/>
      <c r="I82" s="540"/>
      <c r="J82" s="540"/>
      <c r="K82" s="540"/>
      <c r="L82" s="540"/>
      <c r="M82" s="540"/>
      <c r="N82" s="540"/>
      <c r="O82" s="540"/>
      <c r="P82" s="541"/>
      <c r="Q82" s="541"/>
      <c r="R82" s="541"/>
      <c r="S82" s="541"/>
      <c r="T82" s="541"/>
      <c r="U82" s="541"/>
      <c r="V82" s="701"/>
      <c r="W82" s="702"/>
      <c r="X82" s="544"/>
      <c r="Y82" s="544"/>
      <c r="Z82" s="544"/>
      <c r="AA82" s="544"/>
      <c r="AB82" s="544"/>
      <c r="AC82" s="544"/>
      <c r="AD82" s="544"/>
      <c r="AE82" s="544"/>
      <c r="AF82" s="544"/>
      <c r="AG82" s="544"/>
      <c r="AH82" s="544"/>
      <c r="AI82" s="544"/>
    </row>
    <row r="83" spans="1:35" s="545" customFormat="1" ht="12.4" customHeight="1" thickBot="1" x14ac:dyDescent="0.3">
      <c r="A83" s="703" t="s">
        <v>240</v>
      </c>
      <c r="B83" s="704" t="s">
        <v>241</v>
      </c>
      <c r="C83" s="705"/>
      <c r="D83" s="706"/>
      <c r="E83" s="707"/>
      <c r="F83" s="708"/>
      <c r="G83" s="708"/>
      <c r="H83" s="708"/>
      <c r="I83" s="709"/>
      <c r="J83" s="709"/>
      <c r="K83" s="709"/>
      <c r="L83" s="709"/>
      <c r="M83" s="709"/>
      <c r="N83" s="709"/>
      <c r="O83" s="709"/>
      <c r="P83" s="710"/>
      <c r="Q83" s="710"/>
      <c r="R83" s="710"/>
      <c r="S83" s="710"/>
      <c r="T83" s="710"/>
      <c r="U83" s="710"/>
      <c r="V83" s="711"/>
      <c r="W83" s="712"/>
      <c r="X83" s="544"/>
      <c r="Y83" s="544"/>
      <c r="Z83" s="544"/>
      <c r="AA83" s="544"/>
      <c r="AB83" s="544"/>
      <c r="AC83" s="544"/>
      <c r="AD83" s="544"/>
      <c r="AE83" s="544"/>
      <c r="AF83" s="544"/>
      <c r="AG83" s="544"/>
      <c r="AH83" s="544"/>
      <c r="AI83" s="544"/>
    </row>
    <row r="84" spans="1:35" s="545" customFormat="1" ht="26.25" thickBot="1" x14ac:dyDescent="0.3">
      <c r="A84" s="713"/>
      <c r="B84" s="647"/>
      <c r="C84" s="714"/>
      <c r="D84" s="715"/>
      <c r="E84" s="716" t="s">
        <v>137</v>
      </c>
      <c r="F84" s="717" t="s">
        <v>6</v>
      </c>
      <c r="G84" s="601" t="s">
        <v>7</v>
      </c>
      <c r="H84" s="601" t="s">
        <v>8</v>
      </c>
      <c r="I84" s="602" t="s">
        <v>9</v>
      </c>
      <c r="J84" s="603" t="s">
        <v>10</v>
      </c>
      <c r="K84" s="602" t="s">
        <v>11</v>
      </c>
      <c r="L84" s="602" t="s">
        <v>12</v>
      </c>
      <c r="M84" s="602" t="s">
        <v>13</v>
      </c>
      <c r="N84" s="602" t="s">
        <v>14</v>
      </c>
      <c r="O84" s="603" t="s">
        <v>15</v>
      </c>
      <c r="P84" s="687" t="s">
        <v>16</v>
      </c>
      <c r="Q84" s="688" t="s">
        <v>17</v>
      </c>
      <c r="R84" s="603" t="s">
        <v>18</v>
      </c>
      <c r="S84" s="603" t="s">
        <v>19</v>
      </c>
      <c r="T84" s="602" t="s">
        <v>20</v>
      </c>
      <c r="U84" s="604" t="s">
        <v>21</v>
      </c>
      <c r="V84" s="605" t="s">
        <v>4</v>
      </c>
      <c r="W84" s="694"/>
      <c r="X84" s="544"/>
      <c r="Y84" s="544"/>
      <c r="Z84" s="544"/>
      <c r="AA84" s="544"/>
      <c r="AB84" s="544"/>
      <c r="AC84" s="544"/>
      <c r="AD84" s="544"/>
      <c r="AE84" s="544"/>
      <c r="AF84" s="544"/>
      <c r="AG84" s="544"/>
      <c r="AH84" s="544"/>
      <c r="AI84" s="544"/>
    </row>
    <row r="85" spans="1:35" s="545" customFormat="1" x14ac:dyDescent="0.25">
      <c r="A85" s="718"/>
      <c r="B85" s="649"/>
      <c r="C85" s="1026" t="s">
        <v>134</v>
      </c>
      <c r="D85" s="1027"/>
      <c r="E85" s="689" t="s">
        <v>109</v>
      </c>
      <c r="F85" s="690">
        <v>1</v>
      </c>
      <c r="G85" s="648">
        <v>1</v>
      </c>
      <c r="H85" s="648">
        <v>1</v>
      </c>
      <c r="I85" s="606">
        <v>40000</v>
      </c>
      <c r="J85" s="606">
        <f t="shared" ref="J85:J91" si="10">+F85*G85*H85*I85</f>
        <v>40000</v>
      </c>
      <c r="K85" s="606"/>
      <c r="L85" s="606">
        <v>150000</v>
      </c>
      <c r="M85" s="607"/>
      <c r="N85" s="607"/>
      <c r="O85" s="607">
        <v>1</v>
      </c>
      <c r="P85" s="608">
        <v>900000</v>
      </c>
      <c r="Q85" s="608">
        <f>+H85*O85*P85</f>
        <v>900000</v>
      </c>
      <c r="R85" s="608"/>
      <c r="S85" s="608"/>
      <c r="T85" s="608"/>
      <c r="U85" s="608"/>
      <c r="V85" s="609">
        <f>J85+L85+Q85</f>
        <v>1090000</v>
      </c>
      <c r="W85" s="694"/>
      <c r="X85" s="544"/>
      <c r="Y85" s="544"/>
      <c r="Z85" s="544"/>
      <c r="AA85" s="544"/>
      <c r="AB85" s="544"/>
      <c r="AC85" s="544"/>
      <c r="AD85" s="544"/>
      <c r="AE85" s="544"/>
      <c r="AF85" s="544"/>
      <c r="AG85" s="544"/>
      <c r="AH85" s="544"/>
      <c r="AI85" s="544"/>
    </row>
    <row r="86" spans="1:35" s="545" customFormat="1" x14ac:dyDescent="0.25">
      <c r="A86" s="718"/>
      <c r="B86" s="649"/>
      <c r="C86" s="1026" t="s">
        <v>138</v>
      </c>
      <c r="D86" s="1027"/>
      <c r="E86" s="691" t="s">
        <v>305</v>
      </c>
      <c r="F86" s="692">
        <v>1</v>
      </c>
      <c r="G86" s="563">
        <v>1</v>
      </c>
      <c r="H86" s="563">
        <v>1</v>
      </c>
      <c r="I86" s="564">
        <v>40000</v>
      </c>
      <c r="J86" s="564">
        <f t="shared" si="10"/>
        <v>40000</v>
      </c>
      <c r="K86" s="564"/>
      <c r="L86" s="564">
        <v>150000</v>
      </c>
      <c r="M86" s="565"/>
      <c r="N86" s="565"/>
      <c r="O86" s="565">
        <v>1</v>
      </c>
      <c r="P86" s="566">
        <v>900000</v>
      </c>
      <c r="Q86" s="566">
        <f>+H86*O86*P86</f>
        <v>900000</v>
      </c>
      <c r="R86" s="566"/>
      <c r="S86" s="566"/>
      <c r="T86" s="566"/>
      <c r="U86" s="566"/>
      <c r="V86" s="567">
        <f t="shared" ref="V86:V91" si="11">J86+L86+Q86</f>
        <v>1090000</v>
      </c>
      <c r="W86" s="1023">
        <f>V94</f>
        <v>3560000</v>
      </c>
      <c r="X86" s="544"/>
      <c r="Y86" s="544"/>
      <c r="Z86" s="544"/>
      <c r="AA86" s="544"/>
      <c r="AB86" s="544"/>
      <c r="AC86" s="544"/>
      <c r="AD86" s="544"/>
      <c r="AE86" s="544"/>
      <c r="AF86" s="544"/>
      <c r="AG86" s="544"/>
      <c r="AH86" s="544"/>
      <c r="AI86" s="544"/>
    </row>
    <row r="87" spans="1:35" s="545" customFormat="1" x14ac:dyDescent="0.25">
      <c r="A87" s="718"/>
      <c r="B87" s="649"/>
      <c r="C87" s="693"/>
      <c r="D87" s="719"/>
      <c r="E87" s="691" t="s">
        <v>27</v>
      </c>
      <c r="F87" s="692">
        <v>1</v>
      </c>
      <c r="G87" s="563">
        <v>1</v>
      </c>
      <c r="H87" s="563">
        <v>1</v>
      </c>
      <c r="I87" s="564">
        <v>40000</v>
      </c>
      <c r="J87" s="564">
        <f t="shared" si="10"/>
        <v>40000</v>
      </c>
      <c r="K87" s="564"/>
      <c r="L87" s="564"/>
      <c r="M87" s="565"/>
      <c r="N87" s="565"/>
      <c r="O87" s="565"/>
      <c r="P87" s="566"/>
      <c r="Q87" s="566"/>
      <c r="R87" s="566"/>
      <c r="S87" s="566"/>
      <c r="T87" s="566"/>
      <c r="U87" s="566"/>
      <c r="V87" s="567">
        <f t="shared" si="11"/>
        <v>40000</v>
      </c>
      <c r="W87" s="1023"/>
      <c r="X87" s="544"/>
      <c r="Y87" s="544"/>
      <c r="Z87" s="544"/>
      <c r="AA87" s="544"/>
      <c r="AB87" s="544"/>
      <c r="AC87" s="544"/>
      <c r="AD87" s="544"/>
      <c r="AE87" s="544"/>
      <c r="AF87" s="544"/>
      <c r="AG87" s="544"/>
      <c r="AH87" s="544"/>
      <c r="AI87" s="544"/>
    </row>
    <row r="88" spans="1:35" s="545" customFormat="1" x14ac:dyDescent="0.25">
      <c r="A88" s="718"/>
      <c r="B88" s="649"/>
      <c r="C88" s="693"/>
      <c r="D88" s="719"/>
      <c r="E88" s="691" t="s">
        <v>110</v>
      </c>
      <c r="F88" s="692">
        <v>1</v>
      </c>
      <c r="G88" s="563">
        <v>1</v>
      </c>
      <c r="H88" s="563">
        <v>1</v>
      </c>
      <c r="I88" s="564">
        <v>40000</v>
      </c>
      <c r="J88" s="564">
        <f t="shared" si="10"/>
        <v>40000</v>
      </c>
      <c r="K88" s="564"/>
      <c r="L88" s="564"/>
      <c r="M88" s="565"/>
      <c r="N88" s="565"/>
      <c r="O88" s="565"/>
      <c r="P88" s="566"/>
      <c r="Q88" s="566"/>
      <c r="R88" s="566"/>
      <c r="S88" s="566"/>
      <c r="T88" s="566"/>
      <c r="U88" s="566"/>
      <c r="V88" s="567">
        <f t="shared" si="11"/>
        <v>40000</v>
      </c>
      <c r="W88" s="694"/>
      <c r="X88" s="544"/>
      <c r="Y88" s="544"/>
      <c r="Z88" s="544"/>
      <c r="AA88" s="544"/>
      <c r="AB88" s="544"/>
      <c r="AC88" s="544"/>
      <c r="AD88" s="544"/>
      <c r="AE88" s="544"/>
      <c r="AF88" s="544"/>
      <c r="AG88" s="544"/>
      <c r="AH88" s="544"/>
      <c r="AI88" s="544"/>
    </row>
    <row r="89" spans="1:35" s="545" customFormat="1" x14ac:dyDescent="0.25">
      <c r="A89" s="537"/>
      <c r="B89" s="649"/>
      <c r="C89" s="693"/>
      <c r="D89" s="719"/>
      <c r="E89" s="561" t="s">
        <v>267</v>
      </c>
      <c r="F89" s="692">
        <v>1</v>
      </c>
      <c r="G89" s="563">
        <v>1</v>
      </c>
      <c r="H89" s="563">
        <v>1</v>
      </c>
      <c r="I89" s="564">
        <v>40000</v>
      </c>
      <c r="J89" s="564">
        <f t="shared" si="10"/>
        <v>40000</v>
      </c>
      <c r="K89" s="564"/>
      <c r="L89" s="564"/>
      <c r="M89" s="565"/>
      <c r="N89" s="565"/>
      <c r="O89" s="565"/>
      <c r="P89" s="566"/>
      <c r="Q89" s="566"/>
      <c r="R89" s="566"/>
      <c r="S89" s="566"/>
      <c r="T89" s="566"/>
      <c r="U89" s="566"/>
      <c r="V89" s="567">
        <f t="shared" si="11"/>
        <v>40000</v>
      </c>
      <c r="W89" s="694"/>
      <c r="X89" s="544"/>
      <c r="Y89" s="544"/>
      <c r="Z89" s="544"/>
      <c r="AA89" s="544"/>
      <c r="AB89" s="544"/>
      <c r="AC89" s="544"/>
      <c r="AD89" s="544"/>
      <c r="AE89" s="544"/>
      <c r="AF89" s="544"/>
      <c r="AG89" s="544"/>
      <c r="AH89" s="544"/>
      <c r="AI89" s="544"/>
    </row>
    <row r="90" spans="1:35" s="545" customFormat="1" x14ac:dyDescent="0.25">
      <c r="A90" s="537"/>
      <c r="B90" s="649"/>
      <c r="C90" s="693"/>
      <c r="D90" s="719"/>
      <c r="E90" s="691" t="s">
        <v>130</v>
      </c>
      <c r="F90" s="692">
        <v>15</v>
      </c>
      <c r="G90" s="563">
        <v>1</v>
      </c>
      <c r="H90" s="563">
        <v>1</v>
      </c>
      <c r="I90" s="564">
        <v>40000</v>
      </c>
      <c r="J90" s="564">
        <f t="shared" si="10"/>
        <v>600000</v>
      </c>
      <c r="K90" s="564"/>
      <c r="L90" s="564"/>
      <c r="M90" s="565"/>
      <c r="N90" s="565"/>
      <c r="O90" s="565"/>
      <c r="P90" s="566"/>
      <c r="Q90" s="566"/>
      <c r="R90" s="566"/>
      <c r="S90" s="566"/>
      <c r="T90" s="566"/>
      <c r="U90" s="566"/>
      <c r="V90" s="567">
        <f t="shared" si="11"/>
        <v>600000</v>
      </c>
      <c r="W90" s="694"/>
      <c r="X90" s="544"/>
      <c r="Y90" s="544"/>
      <c r="Z90" s="544"/>
      <c r="AA90" s="544"/>
      <c r="AB90" s="544"/>
      <c r="AC90" s="544"/>
      <c r="AD90" s="544"/>
      <c r="AE90" s="544"/>
      <c r="AF90" s="544"/>
      <c r="AG90" s="544"/>
      <c r="AH90" s="544"/>
      <c r="AI90" s="544"/>
    </row>
    <row r="91" spans="1:35" s="545" customFormat="1" x14ac:dyDescent="0.25">
      <c r="A91" s="537"/>
      <c r="B91" s="649"/>
      <c r="C91" s="693"/>
      <c r="D91" s="719"/>
      <c r="E91" s="691" t="s">
        <v>29</v>
      </c>
      <c r="F91" s="692">
        <v>4</v>
      </c>
      <c r="G91" s="563">
        <v>1</v>
      </c>
      <c r="H91" s="563">
        <v>1</v>
      </c>
      <c r="I91" s="564">
        <v>40000</v>
      </c>
      <c r="J91" s="564">
        <f t="shared" si="10"/>
        <v>160000</v>
      </c>
      <c r="K91" s="564"/>
      <c r="L91" s="564"/>
      <c r="M91" s="565"/>
      <c r="N91" s="565"/>
      <c r="O91" s="565"/>
      <c r="P91" s="566"/>
      <c r="Q91" s="566"/>
      <c r="R91" s="566"/>
      <c r="S91" s="566"/>
      <c r="T91" s="566"/>
      <c r="U91" s="566"/>
      <c r="V91" s="567">
        <f t="shared" si="11"/>
        <v>160000</v>
      </c>
      <c r="W91" s="694"/>
      <c r="X91" s="544"/>
      <c r="Y91" s="544"/>
      <c r="Z91" s="544"/>
      <c r="AA91" s="544"/>
      <c r="AB91" s="544"/>
      <c r="AC91" s="544"/>
      <c r="AD91" s="544"/>
      <c r="AE91" s="544"/>
      <c r="AF91" s="544"/>
      <c r="AG91" s="544"/>
      <c r="AH91" s="544"/>
      <c r="AI91" s="544"/>
    </row>
    <row r="92" spans="1:35" s="545" customFormat="1" ht="25.5" x14ac:dyDescent="0.25">
      <c r="A92" s="537"/>
      <c r="B92" s="649"/>
      <c r="C92" s="693"/>
      <c r="D92" s="719"/>
      <c r="E92" s="720" t="s">
        <v>122</v>
      </c>
      <c r="F92" s="692"/>
      <c r="G92" s="563">
        <v>1</v>
      </c>
      <c r="H92" s="563">
        <v>1</v>
      </c>
      <c r="I92" s="564"/>
      <c r="J92" s="564"/>
      <c r="K92" s="564"/>
      <c r="L92" s="564"/>
      <c r="M92" s="565"/>
      <c r="N92" s="565"/>
      <c r="O92" s="565"/>
      <c r="P92" s="566"/>
      <c r="Q92" s="566"/>
      <c r="R92" s="566"/>
      <c r="S92" s="566"/>
      <c r="T92" s="566"/>
      <c r="U92" s="566">
        <v>500000</v>
      </c>
      <c r="V92" s="567">
        <f>+F92*G92*H92*I92+K92+L92+M92+N92+Q92+R92+S92+T92+U92</f>
        <v>500000</v>
      </c>
      <c r="W92" s="694"/>
      <c r="X92" s="544"/>
      <c r="Y92" s="544"/>
      <c r="Z92" s="544"/>
      <c r="AA92" s="544"/>
      <c r="AB92" s="544"/>
      <c r="AC92" s="544"/>
      <c r="AD92" s="544"/>
      <c r="AE92" s="544"/>
      <c r="AF92" s="544"/>
      <c r="AG92" s="544"/>
      <c r="AH92" s="544"/>
      <c r="AI92" s="544"/>
    </row>
    <row r="93" spans="1:35" s="545" customFormat="1" x14ac:dyDescent="0.25">
      <c r="A93" s="537"/>
      <c r="B93" s="649"/>
      <c r="C93" s="693"/>
      <c r="D93" s="719"/>
      <c r="E93" s="691"/>
      <c r="F93" s="692"/>
      <c r="G93" s="563"/>
      <c r="H93" s="563"/>
      <c r="I93" s="564"/>
      <c r="J93" s="564"/>
      <c r="K93" s="564"/>
      <c r="L93" s="564"/>
      <c r="M93" s="565"/>
      <c r="N93" s="565"/>
      <c r="O93" s="565"/>
      <c r="P93" s="566"/>
      <c r="Q93" s="566"/>
      <c r="R93" s="566"/>
      <c r="S93" s="566"/>
      <c r="T93" s="566"/>
      <c r="U93" s="566"/>
      <c r="V93" s="571"/>
      <c r="W93" s="694"/>
      <c r="X93" s="544"/>
      <c r="Y93" s="544"/>
      <c r="Z93" s="544"/>
      <c r="AA93" s="544"/>
      <c r="AB93" s="544"/>
      <c r="AC93" s="544"/>
      <c r="AD93" s="544"/>
      <c r="AE93" s="544"/>
      <c r="AF93" s="544"/>
      <c r="AG93" s="544"/>
      <c r="AH93" s="544"/>
      <c r="AI93" s="544"/>
    </row>
    <row r="94" spans="1:35" s="545" customFormat="1" ht="15" customHeight="1" thickBot="1" x14ac:dyDescent="0.3">
      <c r="A94" s="537"/>
      <c r="B94" s="649"/>
      <c r="C94" s="693"/>
      <c r="D94" s="719"/>
      <c r="E94" s="695"/>
      <c r="F94" s="696"/>
      <c r="G94" s="575"/>
      <c r="H94" s="575"/>
      <c r="I94" s="576"/>
      <c r="J94" s="576"/>
      <c r="K94" s="576"/>
      <c r="L94" s="576"/>
      <c r="M94" s="577"/>
      <c r="N94" s="577"/>
      <c r="O94" s="577"/>
      <c r="P94" s="578"/>
      <c r="Q94" s="578"/>
      <c r="R94" s="578"/>
      <c r="S94" s="578"/>
      <c r="T94" s="578"/>
      <c r="U94" s="578"/>
      <c r="V94" s="697">
        <f>SUM(V85:V93)</f>
        <v>3560000</v>
      </c>
      <c r="W94" s="698"/>
      <c r="X94" s="544"/>
      <c r="Y94" s="544"/>
      <c r="Z94" s="544"/>
      <c r="AA94" s="544"/>
      <c r="AB94" s="544"/>
      <c r="AC94" s="544"/>
      <c r="AD94" s="544"/>
      <c r="AE94" s="544"/>
      <c r="AF94" s="544"/>
      <c r="AG94" s="544"/>
      <c r="AH94" s="544"/>
      <c r="AI94" s="544"/>
    </row>
    <row r="95" spans="1:35" s="545" customFormat="1" ht="13.15" customHeight="1" thickBot="1" x14ac:dyDescent="0.3">
      <c r="A95" s="699"/>
      <c r="B95" s="594"/>
      <c r="C95" s="700"/>
      <c r="D95" s="700"/>
      <c r="E95" s="674"/>
      <c r="F95" s="539"/>
      <c r="G95" s="539"/>
      <c r="H95" s="539"/>
      <c r="I95" s="540"/>
      <c r="J95" s="540"/>
      <c r="K95" s="540"/>
      <c r="L95" s="540"/>
      <c r="M95" s="540"/>
      <c r="N95" s="540"/>
      <c r="O95" s="540"/>
      <c r="P95" s="541"/>
      <c r="Q95" s="541"/>
      <c r="R95" s="541"/>
      <c r="S95" s="541"/>
      <c r="T95" s="541"/>
      <c r="U95" s="541"/>
      <c r="V95" s="701"/>
      <c r="W95" s="702"/>
      <c r="X95" s="544"/>
      <c r="Y95" s="544"/>
      <c r="Z95" s="544"/>
      <c r="AA95" s="544"/>
      <c r="AB95" s="544"/>
      <c r="AC95" s="544"/>
      <c r="AD95" s="544"/>
      <c r="AE95" s="544"/>
      <c r="AF95" s="544"/>
      <c r="AG95" s="544"/>
      <c r="AH95" s="544"/>
      <c r="AI95" s="544"/>
    </row>
    <row r="96" spans="1:35" s="545" customFormat="1" ht="14.65" customHeight="1" thickBot="1" x14ac:dyDescent="0.3">
      <c r="A96" s="721">
        <v>8</v>
      </c>
      <c r="B96" s="722" t="s">
        <v>139</v>
      </c>
      <c r="C96" s="723"/>
      <c r="D96" s="724"/>
      <c r="E96" s="725"/>
      <c r="F96" s="662"/>
      <c r="G96" s="662"/>
      <c r="H96" s="662"/>
      <c r="I96" s="663"/>
      <c r="J96" s="663"/>
      <c r="K96" s="663"/>
      <c r="L96" s="663"/>
      <c r="M96" s="663"/>
      <c r="N96" s="663"/>
      <c r="O96" s="663"/>
      <c r="P96" s="726"/>
      <c r="Q96" s="726"/>
      <c r="R96" s="726"/>
      <c r="S96" s="726"/>
      <c r="T96" s="726"/>
      <c r="U96" s="726"/>
      <c r="V96" s="727"/>
      <c r="W96" s="712"/>
      <c r="X96" s="544"/>
      <c r="Y96" s="544"/>
      <c r="Z96" s="544"/>
      <c r="AA96" s="544"/>
      <c r="AB96" s="544"/>
      <c r="AC96" s="544"/>
      <c r="AD96" s="544"/>
      <c r="AE96" s="544"/>
      <c r="AF96" s="544"/>
      <c r="AG96" s="544"/>
      <c r="AH96" s="544"/>
      <c r="AI96" s="544"/>
    </row>
    <row r="97" spans="1:35" s="545" customFormat="1" ht="14.65" customHeight="1" thickBot="1" x14ac:dyDescent="0.3">
      <c r="A97" s="728"/>
      <c r="B97" s="729" t="s">
        <v>242</v>
      </c>
      <c r="C97" s="1037" t="s">
        <v>141</v>
      </c>
      <c r="D97" s="1038"/>
      <c r="E97" s="730" t="s">
        <v>142</v>
      </c>
      <c r="F97" s="731" t="s">
        <v>6</v>
      </c>
      <c r="G97" s="622" t="s">
        <v>7</v>
      </c>
      <c r="H97" s="622" t="s">
        <v>8</v>
      </c>
      <c r="I97" s="623" t="s">
        <v>9</v>
      </c>
      <c r="J97" s="624" t="s">
        <v>10</v>
      </c>
      <c r="K97" s="623" t="s">
        <v>11</v>
      </c>
      <c r="L97" s="623" t="s">
        <v>12</v>
      </c>
      <c r="M97" s="623" t="s">
        <v>13</v>
      </c>
      <c r="N97" s="623" t="s">
        <v>14</v>
      </c>
      <c r="O97" s="624" t="s">
        <v>15</v>
      </c>
      <c r="P97" s="625" t="s">
        <v>16</v>
      </c>
      <c r="Q97" s="626" t="s">
        <v>17</v>
      </c>
      <c r="R97" s="624" t="s">
        <v>18</v>
      </c>
      <c r="S97" s="624" t="s">
        <v>19</v>
      </c>
      <c r="T97" s="623" t="s">
        <v>20</v>
      </c>
      <c r="U97" s="627" t="s">
        <v>21</v>
      </c>
      <c r="V97" s="732" t="s">
        <v>4</v>
      </c>
      <c r="W97" s="694">
        <f>SUM(V98:V104)</f>
        <v>3800000</v>
      </c>
      <c r="X97" s="544"/>
      <c r="Y97" s="544"/>
      <c r="Z97" s="544"/>
      <c r="AA97" s="544"/>
      <c r="AB97" s="544"/>
      <c r="AC97" s="544"/>
      <c r="AD97" s="544"/>
      <c r="AE97" s="544"/>
      <c r="AF97" s="544"/>
      <c r="AG97" s="544"/>
      <c r="AH97" s="544"/>
      <c r="AI97" s="544"/>
    </row>
    <row r="98" spans="1:35" s="545" customFormat="1" x14ac:dyDescent="0.25">
      <c r="A98" s="733"/>
      <c r="B98" s="734"/>
      <c r="C98" s="1039"/>
      <c r="D98" s="1040"/>
      <c r="E98" s="735" t="s">
        <v>144</v>
      </c>
      <c r="F98" s="736">
        <v>2</v>
      </c>
      <c r="G98" s="737">
        <v>2</v>
      </c>
      <c r="H98" s="737">
        <v>1</v>
      </c>
      <c r="I98" s="738">
        <v>40000</v>
      </c>
      <c r="J98" s="738">
        <f t="shared" ref="J98:J103" si="12">+F98*G98*H98*I98</f>
        <v>160000</v>
      </c>
      <c r="K98" s="738"/>
      <c r="L98" s="738">
        <v>300000</v>
      </c>
      <c r="M98" s="738"/>
      <c r="N98" s="738"/>
      <c r="O98" s="739">
        <v>2</v>
      </c>
      <c r="P98" s="740">
        <v>900000</v>
      </c>
      <c r="Q98" s="740">
        <f>+H98*O98*P98</f>
        <v>1800000</v>
      </c>
      <c r="R98" s="740"/>
      <c r="S98" s="740"/>
      <c r="T98" s="740"/>
      <c r="U98" s="741"/>
      <c r="V98" s="742">
        <f>J98+L98+Q98</f>
        <v>2260000</v>
      </c>
      <c r="W98" s="694"/>
      <c r="X98" s="544"/>
      <c r="Y98" s="544"/>
      <c r="Z98" s="544"/>
      <c r="AA98" s="544"/>
      <c r="AB98" s="544"/>
      <c r="AC98" s="544"/>
      <c r="AD98" s="544"/>
      <c r="AE98" s="544"/>
      <c r="AF98" s="544"/>
      <c r="AG98" s="544"/>
      <c r="AH98" s="544"/>
      <c r="AI98" s="544"/>
    </row>
    <row r="99" spans="1:35" s="545" customFormat="1" x14ac:dyDescent="0.25">
      <c r="A99" s="733"/>
      <c r="B99" s="734"/>
      <c r="C99" s="1039"/>
      <c r="D99" s="1040"/>
      <c r="E99" s="561" t="s">
        <v>27</v>
      </c>
      <c r="F99" s="562">
        <v>1</v>
      </c>
      <c r="G99" s="563">
        <v>2</v>
      </c>
      <c r="H99" s="563">
        <v>1</v>
      </c>
      <c r="I99" s="564">
        <v>40000</v>
      </c>
      <c r="J99" s="564">
        <f t="shared" si="12"/>
        <v>80000</v>
      </c>
      <c r="K99" s="564"/>
      <c r="L99" s="564"/>
      <c r="M99" s="564"/>
      <c r="N99" s="564"/>
      <c r="O99" s="565"/>
      <c r="P99" s="566"/>
      <c r="Q99" s="566"/>
      <c r="R99" s="566"/>
      <c r="S99" s="566"/>
      <c r="T99" s="566"/>
      <c r="U99" s="571"/>
      <c r="V99" s="742">
        <f t="shared" ref="V99:V103" si="13">J99+L99+Q99</f>
        <v>80000</v>
      </c>
      <c r="W99" s="1023"/>
      <c r="X99" s="544"/>
      <c r="Y99" s="544"/>
      <c r="Z99" s="544"/>
      <c r="AA99" s="544"/>
      <c r="AB99" s="544"/>
      <c r="AC99" s="544"/>
      <c r="AD99" s="544"/>
      <c r="AE99" s="544"/>
      <c r="AF99" s="544"/>
      <c r="AG99" s="544"/>
      <c r="AH99" s="544"/>
      <c r="AI99" s="544"/>
    </row>
    <row r="100" spans="1:35" s="545" customFormat="1" x14ac:dyDescent="0.25">
      <c r="A100" s="743"/>
      <c r="B100" s="734"/>
      <c r="C100" s="744"/>
      <c r="D100" s="745"/>
      <c r="E100" s="561" t="s">
        <v>110</v>
      </c>
      <c r="F100" s="562">
        <v>1</v>
      </c>
      <c r="G100" s="563">
        <v>2</v>
      </c>
      <c r="H100" s="563">
        <v>1</v>
      </c>
      <c r="I100" s="564">
        <v>40000</v>
      </c>
      <c r="J100" s="564">
        <f t="shared" si="12"/>
        <v>80000</v>
      </c>
      <c r="K100" s="564"/>
      <c r="L100" s="564"/>
      <c r="M100" s="564"/>
      <c r="N100" s="564"/>
      <c r="O100" s="565"/>
      <c r="P100" s="566"/>
      <c r="Q100" s="566"/>
      <c r="R100" s="566"/>
      <c r="S100" s="566"/>
      <c r="T100" s="566"/>
      <c r="U100" s="571"/>
      <c r="V100" s="742">
        <f t="shared" si="13"/>
        <v>80000</v>
      </c>
      <c r="W100" s="1023"/>
      <c r="X100" s="544"/>
      <c r="Y100" s="544"/>
      <c r="Z100" s="544"/>
      <c r="AA100" s="544"/>
      <c r="AB100" s="544"/>
      <c r="AC100" s="544"/>
      <c r="AD100" s="544"/>
      <c r="AE100" s="544"/>
      <c r="AF100" s="544"/>
      <c r="AG100" s="544"/>
      <c r="AH100" s="544"/>
      <c r="AI100" s="544"/>
    </row>
    <row r="101" spans="1:35" s="545" customFormat="1" x14ac:dyDescent="0.25">
      <c r="A101" s="733"/>
      <c r="B101" s="734"/>
      <c r="C101" s="1024" t="s">
        <v>143</v>
      </c>
      <c r="D101" s="1025"/>
      <c r="E101" s="561" t="s">
        <v>267</v>
      </c>
      <c r="F101" s="562">
        <v>1</v>
      </c>
      <c r="G101" s="563">
        <v>2</v>
      </c>
      <c r="H101" s="563">
        <v>1</v>
      </c>
      <c r="I101" s="564">
        <v>40000</v>
      </c>
      <c r="J101" s="564">
        <f t="shared" si="12"/>
        <v>80000</v>
      </c>
      <c r="K101" s="564"/>
      <c r="L101" s="564"/>
      <c r="M101" s="564"/>
      <c r="N101" s="564"/>
      <c r="O101" s="565"/>
      <c r="P101" s="566"/>
      <c r="Q101" s="566"/>
      <c r="R101" s="566"/>
      <c r="S101" s="566"/>
      <c r="T101" s="566"/>
      <c r="U101" s="571"/>
      <c r="V101" s="742">
        <f t="shared" si="13"/>
        <v>80000</v>
      </c>
      <c r="W101" s="694"/>
      <c r="X101" s="544"/>
      <c r="Y101" s="544"/>
      <c r="Z101" s="544"/>
      <c r="AA101" s="544"/>
      <c r="AB101" s="544"/>
      <c r="AC101" s="544"/>
      <c r="AD101" s="544"/>
      <c r="AE101" s="544"/>
      <c r="AF101" s="544"/>
      <c r="AG101" s="544"/>
      <c r="AH101" s="544"/>
      <c r="AI101" s="544"/>
    </row>
    <row r="102" spans="1:35" s="545" customFormat="1" x14ac:dyDescent="0.25">
      <c r="A102" s="746"/>
      <c r="B102" s="568"/>
      <c r="C102" s="1026" t="s">
        <v>145</v>
      </c>
      <c r="D102" s="1027"/>
      <c r="E102" s="691" t="s">
        <v>130</v>
      </c>
      <c r="F102" s="562">
        <v>6</v>
      </c>
      <c r="G102" s="563">
        <v>2</v>
      </c>
      <c r="H102" s="563">
        <v>1</v>
      </c>
      <c r="I102" s="564">
        <v>40000</v>
      </c>
      <c r="J102" s="564">
        <f t="shared" si="12"/>
        <v>480000</v>
      </c>
      <c r="K102" s="564"/>
      <c r="L102" s="564"/>
      <c r="M102" s="564"/>
      <c r="N102" s="564"/>
      <c r="O102" s="565"/>
      <c r="P102" s="566"/>
      <c r="Q102" s="566"/>
      <c r="R102" s="566"/>
      <c r="S102" s="566"/>
      <c r="T102" s="566"/>
      <c r="U102" s="571"/>
      <c r="V102" s="742">
        <f t="shared" si="13"/>
        <v>480000</v>
      </c>
      <c r="W102" s="694"/>
      <c r="X102" s="544"/>
      <c r="Y102" s="544"/>
      <c r="Z102" s="544"/>
      <c r="AA102" s="544"/>
      <c r="AB102" s="544"/>
      <c r="AC102" s="544"/>
      <c r="AD102" s="544"/>
      <c r="AE102" s="544"/>
      <c r="AF102" s="544"/>
      <c r="AG102" s="544"/>
      <c r="AH102" s="544"/>
      <c r="AI102" s="544"/>
    </row>
    <row r="103" spans="1:35" s="545" customFormat="1" x14ac:dyDescent="0.25">
      <c r="A103" s="733"/>
      <c r="B103" s="568"/>
      <c r="C103" s="569"/>
      <c r="D103" s="570"/>
      <c r="E103" s="561" t="s">
        <v>29</v>
      </c>
      <c r="F103" s="562">
        <v>4</v>
      </c>
      <c r="G103" s="563">
        <v>2</v>
      </c>
      <c r="H103" s="563">
        <v>1</v>
      </c>
      <c r="I103" s="564">
        <v>40000</v>
      </c>
      <c r="J103" s="564">
        <f t="shared" si="12"/>
        <v>320000</v>
      </c>
      <c r="K103" s="564"/>
      <c r="L103" s="564"/>
      <c r="M103" s="564"/>
      <c r="N103" s="564"/>
      <c r="O103" s="565"/>
      <c r="P103" s="566"/>
      <c r="Q103" s="566"/>
      <c r="R103" s="566"/>
      <c r="S103" s="566"/>
      <c r="T103" s="566"/>
      <c r="U103" s="571"/>
      <c r="V103" s="742">
        <f t="shared" si="13"/>
        <v>320000</v>
      </c>
      <c r="W103" s="694"/>
      <c r="X103" s="544"/>
      <c r="Y103" s="544"/>
      <c r="Z103" s="544"/>
      <c r="AA103" s="544"/>
      <c r="AB103" s="544"/>
      <c r="AC103" s="544"/>
      <c r="AD103" s="544"/>
      <c r="AE103" s="544"/>
      <c r="AF103" s="544"/>
      <c r="AG103" s="544"/>
      <c r="AH103" s="544"/>
      <c r="AI103" s="544"/>
    </row>
    <row r="104" spans="1:35" s="545" customFormat="1" ht="15.75" thickBot="1" x14ac:dyDescent="0.3">
      <c r="A104" s="733"/>
      <c r="B104" s="747"/>
      <c r="C104" s="569"/>
      <c r="D104" s="570"/>
      <c r="E104" s="573" t="s">
        <v>122</v>
      </c>
      <c r="F104" s="562"/>
      <c r="G104" s="563">
        <v>2</v>
      </c>
      <c r="H104" s="563"/>
      <c r="I104" s="564"/>
      <c r="J104" s="564"/>
      <c r="K104" s="564"/>
      <c r="L104" s="564"/>
      <c r="M104" s="564"/>
      <c r="N104" s="564"/>
      <c r="O104" s="565"/>
      <c r="P104" s="566"/>
      <c r="Q104" s="566"/>
      <c r="R104" s="566"/>
      <c r="S104" s="566"/>
      <c r="T104" s="566"/>
      <c r="U104" s="571">
        <v>500000</v>
      </c>
      <c r="V104" s="748">
        <f>+F104*G104*H104*I104+K104+L104+M104+N104+Q104+R104+S104+T104+U104</f>
        <v>500000</v>
      </c>
      <c r="W104" s="694"/>
      <c r="X104" s="544"/>
      <c r="Y104" s="544"/>
      <c r="Z104" s="544"/>
      <c r="AA104" s="544"/>
      <c r="AB104" s="544"/>
      <c r="AC104" s="544"/>
      <c r="AD104" s="544"/>
      <c r="AE104" s="544"/>
      <c r="AF104" s="544"/>
      <c r="AG104" s="544"/>
      <c r="AH104" s="544"/>
      <c r="AI104" s="544"/>
    </row>
    <row r="105" spans="1:35" s="545" customFormat="1" ht="13.9" customHeight="1" thickBot="1" x14ac:dyDescent="0.3">
      <c r="A105" s="733"/>
      <c r="B105" s="666"/>
      <c r="C105" s="693"/>
      <c r="D105" s="719"/>
      <c r="E105" s="749"/>
      <c r="F105" s="750"/>
      <c r="G105" s="662"/>
      <c r="H105" s="662"/>
      <c r="I105" s="663"/>
      <c r="J105" s="663"/>
      <c r="K105" s="663"/>
      <c r="L105" s="663"/>
      <c r="M105" s="663"/>
      <c r="N105" s="663"/>
      <c r="O105" s="663"/>
      <c r="P105" s="654"/>
      <c r="Q105" s="654"/>
      <c r="R105" s="654"/>
      <c r="S105" s="654"/>
      <c r="T105" s="654"/>
      <c r="U105" s="751"/>
      <c r="V105" s="752">
        <f>SUM(V97:V104)</f>
        <v>3800000</v>
      </c>
      <c r="W105" s="694"/>
      <c r="X105" s="544"/>
      <c r="Y105" s="544"/>
      <c r="Z105" s="544"/>
      <c r="AA105" s="544"/>
      <c r="AB105" s="544"/>
      <c r="AC105" s="544"/>
      <c r="AD105" s="544"/>
      <c r="AE105" s="544"/>
      <c r="AF105" s="544"/>
      <c r="AG105" s="544"/>
      <c r="AH105" s="544"/>
      <c r="AI105" s="544"/>
    </row>
    <row r="106" spans="1:35" s="545" customFormat="1" ht="16.5" customHeight="1" thickBot="1" x14ac:dyDescent="0.3">
      <c r="A106" s="733"/>
      <c r="B106" s="568"/>
      <c r="C106" s="1028"/>
      <c r="D106" s="1029"/>
      <c r="E106" s="753"/>
      <c r="F106" s="754"/>
      <c r="G106" s="596"/>
      <c r="H106" s="596"/>
      <c r="I106" s="597"/>
      <c r="J106" s="597"/>
      <c r="K106" s="597"/>
      <c r="L106" s="597"/>
      <c r="M106" s="597"/>
      <c r="N106" s="597"/>
      <c r="O106" s="597"/>
      <c r="P106" s="598"/>
      <c r="Q106" s="598"/>
      <c r="R106" s="598"/>
      <c r="S106" s="598"/>
      <c r="T106" s="598"/>
      <c r="U106" s="755"/>
      <c r="V106" s="756"/>
      <c r="W106" s="698"/>
      <c r="X106" s="544"/>
      <c r="Y106" s="544"/>
      <c r="Z106" s="544"/>
      <c r="AA106" s="544"/>
      <c r="AB106" s="544"/>
      <c r="AC106" s="544"/>
      <c r="AD106" s="544"/>
      <c r="AE106" s="544"/>
      <c r="AF106" s="544"/>
      <c r="AG106" s="544"/>
      <c r="AH106" s="544"/>
      <c r="AI106" s="544"/>
    </row>
    <row r="107" spans="1:35" s="545" customFormat="1" ht="15" customHeight="1" thickBot="1" x14ac:dyDescent="0.3">
      <c r="A107" s="757"/>
      <c r="B107" s="581"/>
      <c r="C107" s="581"/>
      <c r="D107" s="581"/>
      <c r="E107" s="758"/>
      <c r="F107" s="759"/>
      <c r="G107" s="759"/>
      <c r="H107" s="759"/>
      <c r="I107" s="627"/>
      <c r="J107" s="625"/>
      <c r="K107" s="627"/>
      <c r="L107" s="627"/>
      <c r="M107" s="627"/>
      <c r="N107" s="627"/>
      <c r="O107" s="625"/>
      <c r="P107" s="625"/>
      <c r="Q107" s="625"/>
      <c r="R107" s="625"/>
      <c r="S107" s="625"/>
      <c r="T107" s="627"/>
      <c r="U107" s="627"/>
      <c r="V107" s="627"/>
      <c r="W107" s="702"/>
      <c r="X107" s="544"/>
      <c r="Y107" s="544"/>
      <c r="Z107" s="544"/>
      <c r="AA107" s="544"/>
      <c r="AB107" s="544"/>
      <c r="AC107" s="544"/>
      <c r="AD107" s="544"/>
      <c r="AE107" s="544"/>
      <c r="AF107" s="544"/>
      <c r="AG107" s="544"/>
      <c r="AH107" s="544"/>
      <c r="AI107" s="544"/>
    </row>
    <row r="108" spans="1:35" s="545" customFormat="1" ht="14.65" customHeight="1" thickBot="1" x14ac:dyDescent="0.3">
      <c r="A108" s="1021">
        <v>9</v>
      </c>
      <c r="B108" s="1031" t="s">
        <v>174</v>
      </c>
      <c r="C108" s="1032"/>
      <c r="D108" s="1033"/>
      <c r="E108" s="725"/>
      <c r="F108" s="662"/>
      <c r="G108" s="662"/>
      <c r="H108" s="662"/>
      <c r="I108" s="663"/>
      <c r="J108" s="663"/>
      <c r="K108" s="663"/>
      <c r="L108" s="663"/>
      <c r="M108" s="663"/>
      <c r="N108" s="663"/>
      <c r="O108" s="663"/>
      <c r="P108" s="726"/>
      <c r="Q108" s="726"/>
      <c r="R108" s="726"/>
      <c r="S108" s="726"/>
      <c r="T108" s="726"/>
      <c r="U108" s="726"/>
      <c r="V108" s="727"/>
      <c r="W108" s="712"/>
      <c r="X108" s="544"/>
      <c r="Y108" s="544"/>
      <c r="Z108" s="544"/>
      <c r="AA108" s="544"/>
      <c r="AB108" s="544"/>
      <c r="AC108" s="544"/>
      <c r="AD108" s="544"/>
      <c r="AE108" s="544"/>
      <c r="AF108" s="544"/>
      <c r="AG108" s="544"/>
      <c r="AH108" s="544"/>
      <c r="AI108" s="544"/>
    </row>
    <row r="109" spans="1:35" s="545" customFormat="1" ht="16.5" customHeight="1" thickBot="1" x14ac:dyDescent="0.3">
      <c r="A109" s="1022"/>
      <c r="B109" s="1034"/>
      <c r="C109" s="1035"/>
      <c r="D109" s="1036"/>
      <c r="E109" s="760" t="s">
        <v>175</v>
      </c>
      <c r="F109" s="731" t="s">
        <v>6</v>
      </c>
      <c r="G109" s="622" t="s">
        <v>7</v>
      </c>
      <c r="H109" s="622" t="s">
        <v>8</v>
      </c>
      <c r="I109" s="623" t="s">
        <v>9</v>
      </c>
      <c r="J109" s="624" t="s">
        <v>10</v>
      </c>
      <c r="K109" s="623" t="s">
        <v>11</v>
      </c>
      <c r="L109" s="623" t="s">
        <v>12</v>
      </c>
      <c r="M109" s="623" t="s">
        <v>13</v>
      </c>
      <c r="N109" s="623" t="s">
        <v>14</v>
      </c>
      <c r="O109" s="624" t="s">
        <v>15</v>
      </c>
      <c r="P109" s="625" t="s">
        <v>16</v>
      </c>
      <c r="Q109" s="626" t="s">
        <v>17</v>
      </c>
      <c r="R109" s="624" t="s">
        <v>18</v>
      </c>
      <c r="S109" s="624" t="s">
        <v>19</v>
      </c>
      <c r="T109" s="623" t="s">
        <v>20</v>
      </c>
      <c r="U109" s="627" t="s">
        <v>21</v>
      </c>
      <c r="V109" s="732" t="s">
        <v>4</v>
      </c>
      <c r="W109" s="694">
        <f>SUM(V110:V117)</f>
        <v>59160000</v>
      </c>
      <c r="X109" s="544"/>
      <c r="Y109" s="544"/>
      <c r="Z109" s="544"/>
      <c r="AA109" s="544"/>
      <c r="AB109" s="544"/>
      <c r="AC109" s="544"/>
      <c r="AD109" s="544"/>
      <c r="AE109" s="544"/>
      <c r="AF109" s="544"/>
      <c r="AG109" s="544"/>
      <c r="AH109" s="544"/>
      <c r="AI109" s="544"/>
    </row>
    <row r="110" spans="1:35" s="545" customFormat="1" x14ac:dyDescent="0.25">
      <c r="A110" s="733"/>
      <c r="B110" s="729" t="s">
        <v>243</v>
      </c>
      <c r="C110" s="761" t="s">
        <v>176</v>
      </c>
      <c r="D110" s="762"/>
      <c r="E110" s="561" t="s">
        <v>184</v>
      </c>
      <c r="F110" s="562"/>
      <c r="G110" s="563"/>
      <c r="H110" s="563"/>
      <c r="I110" s="564"/>
      <c r="J110" s="564"/>
      <c r="K110" s="564"/>
      <c r="L110" s="564"/>
      <c r="M110" s="564"/>
      <c r="N110" s="564"/>
      <c r="O110" s="565"/>
      <c r="P110" s="566"/>
      <c r="Q110" s="566"/>
      <c r="R110" s="566"/>
      <c r="S110" s="566"/>
      <c r="T110" s="566"/>
      <c r="U110" s="571">
        <v>7620000</v>
      </c>
      <c r="V110" s="742">
        <f>J110+L110+Q110+U110</f>
        <v>7620000</v>
      </c>
      <c r="W110" s="1023"/>
      <c r="X110" s="544"/>
      <c r="Y110" s="544"/>
      <c r="Z110" s="544"/>
      <c r="AA110" s="544"/>
      <c r="AB110" s="544"/>
      <c r="AC110" s="544"/>
      <c r="AD110" s="544"/>
      <c r="AE110" s="544"/>
      <c r="AF110" s="544"/>
      <c r="AG110" s="544"/>
      <c r="AH110" s="544"/>
      <c r="AI110" s="544"/>
    </row>
    <row r="111" spans="1:35" s="545" customFormat="1" x14ac:dyDescent="0.25">
      <c r="A111" s="743"/>
      <c r="B111" s="734"/>
      <c r="C111" s="763"/>
      <c r="D111" s="762"/>
      <c r="E111" s="561" t="s">
        <v>177</v>
      </c>
      <c r="F111" s="562"/>
      <c r="G111" s="563">
        <v>7</v>
      </c>
      <c r="H111" s="563"/>
      <c r="I111" s="564"/>
      <c r="J111" s="564"/>
      <c r="K111" s="564"/>
      <c r="L111" s="564"/>
      <c r="M111" s="564"/>
      <c r="N111" s="564"/>
      <c r="O111" s="565"/>
      <c r="P111" s="566"/>
      <c r="Q111" s="566"/>
      <c r="R111" s="566"/>
      <c r="S111" s="566"/>
      <c r="T111" s="566"/>
      <c r="U111" s="571">
        <v>1400000</v>
      </c>
      <c r="V111" s="742">
        <f>U111*G111</f>
        <v>9800000</v>
      </c>
      <c r="W111" s="1023"/>
      <c r="X111" s="544"/>
      <c r="Y111" s="544"/>
      <c r="Z111" s="544"/>
      <c r="AA111" s="544"/>
      <c r="AB111" s="544"/>
      <c r="AC111" s="544"/>
      <c r="AD111" s="544"/>
      <c r="AE111" s="544"/>
      <c r="AF111" s="544"/>
      <c r="AG111" s="544"/>
      <c r="AH111" s="544"/>
      <c r="AI111" s="544"/>
    </row>
    <row r="112" spans="1:35" s="545" customFormat="1" x14ac:dyDescent="0.25">
      <c r="A112" s="764"/>
      <c r="B112" s="734"/>
      <c r="C112" s="1030"/>
      <c r="D112" s="1030"/>
      <c r="E112" s="561" t="s">
        <v>178</v>
      </c>
      <c r="F112" s="562"/>
      <c r="G112" s="563">
        <v>7</v>
      </c>
      <c r="H112" s="563"/>
      <c r="I112" s="564"/>
      <c r="J112" s="564"/>
      <c r="K112" s="564"/>
      <c r="L112" s="564"/>
      <c r="M112" s="564"/>
      <c r="N112" s="564"/>
      <c r="O112" s="565"/>
      <c r="P112" s="566"/>
      <c r="Q112" s="566"/>
      <c r="R112" s="566"/>
      <c r="S112" s="566"/>
      <c r="T112" s="566"/>
      <c r="U112" s="571">
        <v>1400000</v>
      </c>
      <c r="V112" s="742">
        <f t="shared" ref="V112:V117" si="14">U112*G112</f>
        <v>9800000</v>
      </c>
      <c r="W112" s="694"/>
      <c r="X112" s="544"/>
      <c r="Y112" s="544"/>
      <c r="Z112" s="544"/>
      <c r="AA112" s="544"/>
      <c r="AB112" s="544"/>
      <c r="AC112" s="544"/>
      <c r="AD112" s="544"/>
      <c r="AE112" s="544"/>
      <c r="AF112" s="544"/>
      <c r="AG112" s="544"/>
      <c r="AH112" s="544"/>
      <c r="AI112" s="544"/>
    </row>
    <row r="113" spans="1:35" s="545" customFormat="1" x14ac:dyDescent="0.25">
      <c r="A113" s="733"/>
      <c r="B113" s="734"/>
      <c r="C113" s="1024" t="s">
        <v>182</v>
      </c>
      <c r="D113" s="1025"/>
      <c r="E113" s="765" t="s">
        <v>179</v>
      </c>
      <c r="F113" s="562"/>
      <c r="G113" s="563">
        <v>7</v>
      </c>
      <c r="H113" s="563"/>
      <c r="I113" s="564"/>
      <c r="J113" s="564"/>
      <c r="K113" s="564"/>
      <c r="L113" s="564"/>
      <c r="M113" s="564"/>
      <c r="N113" s="564"/>
      <c r="O113" s="565"/>
      <c r="P113" s="566"/>
      <c r="Q113" s="566"/>
      <c r="R113" s="566"/>
      <c r="S113" s="566"/>
      <c r="T113" s="566"/>
      <c r="U113" s="571">
        <v>1400000</v>
      </c>
      <c r="V113" s="742">
        <f t="shared" si="14"/>
        <v>9800000</v>
      </c>
      <c r="W113" s="694"/>
      <c r="X113" s="544"/>
      <c r="Y113" s="544"/>
      <c r="Z113" s="544"/>
      <c r="AA113" s="544"/>
      <c r="AB113" s="544"/>
      <c r="AC113" s="544"/>
      <c r="AD113" s="544"/>
      <c r="AE113" s="544"/>
      <c r="AF113" s="544"/>
      <c r="AG113" s="544"/>
      <c r="AH113" s="544"/>
      <c r="AI113" s="544"/>
    </row>
    <row r="114" spans="1:35" s="545" customFormat="1" x14ac:dyDescent="0.25">
      <c r="A114" s="746"/>
      <c r="B114" s="568"/>
      <c r="C114" s="1026" t="s">
        <v>183</v>
      </c>
      <c r="D114" s="1027"/>
      <c r="E114" s="691" t="s">
        <v>180</v>
      </c>
      <c r="F114" s="562"/>
      <c r="G114" s="563">
        <v>7</v>
      </c>
      <c r="H114" s="563"/>
      <c r="I114" s="564"/>
      <c r="J114" s="564"/>
      <c r="K114" s="564"/>
      <c r="L114" s="564"/>
      <c r="M114" s="564"/>
      <c r="N114" s="564"/>
      <c r="O114" s="565"/>
      <c r="P114" s="566"/>
      <c r="Q114" s="566"/>
      <c r="R114" s="566"/>
      <c r="S114" s="566"/>
      <c r="T114" s="566"/>
      <c r="U114" s="571">
        <v>1400000</v>
      </c>
      <c r="V114" s="742">
        <f>U114*G114</f>
        <v>9800000</v>
      </c>
      <c r="W114" s="694"/>
      <c r="X114" s="544"/>
      <c r="Y114" s="544"/>
      <c r="Z114" s="544"/>
      <c r="AA114" s="544"/>
      <c r="AB114" s="544"/>
      <c r="AC114" s="544"/>
      <c r="AD114" s="544"/>
      <c r="AE114" s="544"/>
      <c r="AF114" s="544"/>
      <c r="AG114" s="544"/>
      <c r="AH114" s="544"/>
      <c r="AI114" s="544"/>
    </row>
    <row r="115" spans="1:35" s="545" customFormat="1" x14ac:dyDescent="0.25">
      <c r="A115" s="733"/>
      <c r="B115" s="568"/>
      <c r="C115" s="569"/>
      <c r="D115" s="570"/>
      <c r="E115" s="561" t="s">
        <v>181</v>
      </c>
      <c r="F115" s="562"/>
      <c r="G115" s="563">
        <v>7</v>
      </c>
      <c r="H115" s="563"/>
      <c r="I115" s="564"/>
      <c r="J115" s="564"/>
      <c r="K115" s="564"/>
      <c r="L115" s="564"/>
      <c r="M115" s="564"/>
      <c r="N115" s="564"/>
      <c r="O115" s="565"/>
      <c r="P115" s="566"/>
      <c r="Q115" s="566"/>
      <c r="R115" s="566"/>
      <c r="S115" s="566"/>
      <c r="T115" s="566"/>
      <c r="U115" s="571">
        <v>1400000</v>
      </c>
      <c r="V115" s="742">
        <f>U115*G115</f>
        <v>9800000</v>
      </c>
      <c r="W115" s="694"/>
      <c r="X115" s="544"/>
      <c r="Y115" s="544"/>
      <c r="Z115" s="544"/>
      <c r="AA115" s="544"/>
      <c r="AB115" s="544"/>
      <c r="AC115" s="544"/>
      <c r="AD115" s="544"/>
      <c r="AE115" s="544"/>
      <c r="AF115" s="544"/>
      <c r="AG115" s="544"/>
      <c r="AH115" s="544"/>
      <c r="AI115" s="544"/>
    </row>
    <row r="116" spans="1:35" s="545" customFormat="1" x14ac:dyDescent="0.25">
      <c r="A116" s="733"/>
      <c r="B116" s="568"/>
      <c r="C116" s="569"/>
      <c r="D116" s="570"/>
      <c r="E116" s="766" t="s">
        <v>185</v>
      </c>
      <c r="F116" s="562"/>
      <c r="G116" s="563">
        <v>1</v>
      </c>
      <c r="H116" s="563"/>
      <c r="I116" s="564"/>
      <c r="J116" s="564"/>
      <c r="K116" s="564"/>
      <c r="L116" s="564"/>
      <c r="M116" s="564"/>
      <c r="N116" s="564"/>
      <c r="O116" s="565"/>
      <c r="P116" s="566"/>
      <c r="Q116" s="566"/>
      <c r="R116" s="566"/>
      <c r="S116" s="566"/>
      <c r="T116" s="566"/>
      <c r="U116" s="571">
        <v>1800000</v>
      </c>
      <c r="V116" s="742">
        <f t="shared" si="14"/>
        <v>1800000</v>
      </c>
      <c r="W116" s="694"/>
      <c r="X116" s="544"/>
      <c r="Y116" s="544"/>
      <c r="Z116" s="544"/>
      <c r="AA116" s="544"/>
      <c r="AB116" s="544"/>
      <c r="AC116" s="544"/>
      <c r="AD116" s="544"/>
      <c r="AE116" s="544"/>
      <c r="AF116" s="544"/>
      <c r="AG116" s="544"/>
      <c r="AH116" s="544"/>
      <c r="AI116" s="544"/>
    </row>
    <row r="117" spans="1:35" s="545" customFormat="1" ht="15.75" thickBot="1" x14ac:dyDescent="0.3">
      <c r="A117" s="733"/>
      <c r="B117" s="747"/>
      <c r="C117" s="569"/>
      <c r="D117" s="570"/>
      <c r="E117" s="573" t="s">
        <v>279</v>
      </c>
      <c r="F117" s="562"/>
      <c r="G117" s="563">
        <v>1</v>
      </c>
      <c r="H117" s="563"/>
      <c r="I117" s="564"/>
      <c r="J117" s="564"/>
      <c r="K117" s="564"/>
      <c r="L117" s="564"/>
      <c r="M117" s="564"/>
      <c r="N117" s="564"/>
      <c r="O117" s="565"/>
      <c r="P117" s="566"/>
      <c r="Q117" s="566"/>
      <c r="R117" s="566"/>
      <c r="S117" s="566"/>
      <c r="T117" s="566"/>
      <c r="U117" s="571">
        <v>740000</v>
      </c>
      <c r="V117" s="748">
        <f t="shared" si="14"/>
        <v>740000</v>
      </c>
      <c r="W117" s="694"/>
      <c r="X117" s="544"/>
      <c r="Y117" s="544"/>
      <c r="Z117" s="544"/>
      <c r="AA117" s="544"/>
      <c r="AB117" s="544"/>
      <c r="AC117" s="544"/>
      <c r="AD117" s="544"/>
      <c r="AE117" s="544"/>
      <c r="AF117" s="544"/>
      <c r="AG117" s="544"/>
      <c r="AH117" s="544"/>
      <c r="AI117" s="544"/>
    </row>
    <row r="118" spans="1:35" s="545" customFormat="1" ht="13.9" customHeight="1" thickBot="1" x14ac:dyDescent="0.3">
      <c r="A118" s="733"/>
      <c r="B118" s="666"/>
      <c r="C118" s="693"/>
      <c r="D118" s="719"/>
      <c r="E118" s="749"/>
      <c r="F118" s="750"/>
      <c r="G118" s="662"/>
      <c r="H118" s="662"/>
      <c r="I118" s="663"/>
      <c r="J118" s="663"/>
      <c r="K118" s="663"/>
      <c r="L118" s="663"/>
      <c r="M118" s="663"/>
      <c r="N118" s="663"/>
      <c r="O118" s="663"/>
      <c r="P118" s="654"/>
      <c r="Q118" s="654"/>
      <c r="R118" s="654"/>
      <c r="S118" s="654"/>
      <c r="T118" s="654"/>
      <c r="U118" s="751"/>
      <c r="V118" s="752">
        <f>SUM(V110:V117)</f>
        <v>59160000</v>
      </c>
      <c r="W118" s="694"/>
      <c r="X118" s="544"/>
      <c r="Y118" s="544"/>
      <c r="Z118" s="544"/>
      <c r="AA118" s="544"/>
      <c r="AB118" s="544"/>
      <c r="AC118" s="544"/>
      <c r="AD118" s="544"/>
      <c r="AE118" s="544"/>
      <c r="AF118" s="544"/>
      <c r="AG118" s="544"/>
      <c r="AH118" s="544"/>
      <c r="AI118" s="544"/>
    </row>
    <row r="119" spans="1:35" s="545" customFormat="1" ht="16.5" customHeight="1" thickBot="1" x14ac:dyDescent="0.3">
      <c r="A119" s="733"/>
      <c r="B119" s="568"/>
      <c r="C119" s="1028"/>
      <c r="D119" s="1029"/>
      <c r="E119" s="753"/>
      <c r="F119" s="754"/>
      <c r="G119" s="596"/>
      <c r="H119" s="596"/>
      <c r="I119" s="597"/>
      <c r="J119" s="597"/>
      <c r="K119" s="597"/>
      <c r="L119" s="597"/>
      <c r="M119" s="597"/>
      <c r="N119" s="597"/>
      <c r="O119" s="597"/>
      <c r="P119" s="598"/>
      <c r="Q119" s="598"/>
      <c r="R119" s="598"/>
      <c r="S119" s="598"/>
      <c r="T119" s="598"/>
      <c r="U119" s="755"/>
      <c r="V119" s="756"/>
      <c r="W119" s="698"/>
      <c r="X119" s="544"/>
      <c r="Y119" s="544"/>
      <c r="Z119" s="544"/>
      <c r="AA119" s="544"/>
      <c r="AB119" s="544"/>
      <c r="AC119" s="544"/>
      <c r="AD119" s="544"/>
      <c r="AE119" s="544"/>
      <c r="AF119" s="544"/>
      <c r="AG119" s="544"/>
      <c r="AH119" s="544"/>
      <c r="AI119" s="544"/>
    </row>
    <row r="120" spans="1:35" s="545" customFormat="1" ht="15.4" customHeight="1" thickBot="1" x14ac:dyDescent="0.3">
      <c r="A120" s="767">
        <v>10</v>
      </c>
      <c r="B120" s="768" t="s">
        <v>146</v>
      </c>
      <c r="C120" s="769"/>
      <c r="D120" s="770"/>
      <c r="E120" s="730"/>
      <c r="F120" s="771"/>
      <c r="G120" s="662"/>
      <c r="H120" s="662"/>
      <c r="I120" s="663"/>
      <c r="J120" s="663"/>
      <c r="K120" s="663"/>
      <c r="L120" s="663"/>
      <c r="M120" s="663"/>
      <c r="N120" s="663"/>
      <c r="O120" s="663"/>
      <c r="P120" s="726"/>
      <c r="Q120" s="726"/>
      <c r="R120" s="726"/>
      <c r="S120" s="726"/>
      <c r="T120" s="726"/>
      <c r="U120" s="726"/>
      <c r="V120" s="772"/>
      <c r="W120" s="712"/>
      <c r="X120" s="544"/>
      <c r="Y120" s="544"/>
      <c r="Z120" s="544"/>
      <c r="AA120" s="544"/>
      <c r="AB120" s="544"/>
      <c r="AC120" s="544"/>
      <c r="AD120" s="544"/>
      <c r="AE120" s="544"/>
      <c r="AF120" s="544"/>
      <c r="AG120" s="544"/>
      <c r="AH120" s="544"/>
      <c r="AI120" s="544"/>
    </row>
    <row r="121" spans="1:35" s="545" customFormat="1" ht="27.4" customHeight="1" thickBot="1" x14ac:dyDescent="0.3">
      <c r="A121" s="773"/>
      <c r="B121" s="568"/>
      <c r="C121" s="1041" t="s">
        <v>147</v>
      </c>
      <c r="D121" s="1041"/>
      <c r="E121" s="774" t="s">
        <v>146</v>
      </c>
      <c r="F121" s="731" t="s">
        <v>6</v>
      </c>
      <c r="G121" s="622" t="s">
        <v>7</v>
      </c>
      <c r="H121" s="622" t="s">
        <v>8</v>
      </c>
      <c r="I121" s="623" t="s">
        <v>9</v>
      </c>
      <c r="J121" s="624" t="s">
        <v>10</v>
      </c>
      <c r="K121" s="623" t="s">
        <v>11</v>
      </c>
      <c r="L121" s="623" t="s">
        <v>12</v>
      </c>
      <c r="M121" s="623" t="s">
        <v>13</v>
      </c>
      <c r="N121" s="623" t="s">
        <v>14</v>
      </c>
      <c r="O121" s="624" t="s">
        <v>15</v>
      </c>
      <c r="P121" s="625" t="s">
        <v>16</v>
      </c>
      <c r="Q121" s="626" t="s">
        <v>17</v>
      </c>
      <c r="R121" s="624" t="s">
        <v>18</v>
      </c>
      <c r="S121" s="624" t="s">
        <v>19</v>
      </c>
      <c r="T121" s="623" t="s">
        <v>20</v>
      </c>
      <c r="U121" s="627" t="s">
        <v>21</v>
      </c>
      <c r="V121" s="732" t="s">
        <v>4</v>
      </c>
      <c r="W121" s="694">
        <f>SUM(V122:V131)</f>
        <v>6060000</v>
      </c>
      <c r="X121" s="544"/>
      <c r="Y121" s="544"/>
      <c r="Z121" s="544"/>
      <c r="AA121" s="544"/>
      <c r="AB121" s="544"/>
      <c r="AC121" s="544"/>
      <c r="AD121" s="544"/>
      <c r="AE121" s="544"/>
      <c r="AF121" s="544"/>
      <c r="AG121" s="544"/>
      <c r="AH121" s="544"/>
      <c r="AI121" s="544"/>
    </row>
    <row r="122" spans="1:35" s="545" customFormat="1" x14ac:dyDescent="0.25">
      <c r="A122" s="773"/>
      <c r="B122" s="568"/>
      <c r="C122" s="569"/>
      <c r="D122" s="569"/>
      <c r="E122" s="775" t="s">
        <v>27</v>
      </c>
      <c r="F122" s="776">
        <v>1</v>
      </c>
      <c r="G122" s="737">
        <v>3</v>
      </c>
      <c r="H122" s="737">
        <v>1</v>
      </c>
      <c r="I122" s="738">
        <v>40000</v>
      </c>
      <c r="J122" s="738">
        <f t="shared" ref="J122:J128" si="15">+F122*G122*H122*I122</f>
        <v>120000</v>
      </c>
      <c r="K122" s="738"/>
      <c r="L122" s="738"/>
      <c r="M122" s="738"/>
      <c r="N122" s="738"/>
      <c r="O122" s="739"/>
      <c r="P122" s="740"/>
      <c r="Q122" s="740"/>
      <c r="R122" s="740"/>
      <c r="S122" s="740"/>
      <c r="T122" s="740"/>
      <c r="U122" s="740"/>
      <c r="V122" s="777">
        <f t="shared" ref="V122:V128" si="16">J122+L122+Q122</f>
        <v>120000</v>
      </c>
      <c r="W122" s="694"/>
      <c r="X122" s="544"/>
      <c r="Y122" s="544"/>
      <c r="Z122" s="544"/>
      <c r="AA122" s="544"/>
      <c r="AB122" s="544"/>
      <c r="AC122" s="544"/>
      <c r="AD122" s="544"/>
      <c r="AE122" s="544"/>
      <c r="AF122" s="544"/>
      <c r="AG122" s="544"/>
      <c r="AH122" s="544"/>
      <c r="AI122" s="544"/>
    </row>
    <row r="123" spans="1:35" s="545" customFormat="1" x14ac:dyDescent="0.25">
      <c r="A123" s="773"/>
      <c r="B123" s="568"/>
      <c r="C123" s="569"/>
      <c r="D123" s="569"/>
      <c r="E123" s="561" t="s">
        <v>28</v>
      </c>
      <c r="F123" s="692">
        <v>4</v>
      </c>
      <c r="G123" s="563">
        <v>3</v>
      </c>
      <c r="H123" s="563">
        <v>1</v>
      </c>
      <c r="I123" s="564">
        <v>40000</v>
      </c>
      <c r="J123" s="564">
        <f t="shared" si="15"/>
        <v>480000</v>
      </c>
      <c r="K123" s="564"/>
      <c r="L123" s="564"/>
      <c r="M123" s="564"/>
      <c r="N123" s="564"/>
      <c r="O123" s="565"/>
      <c r="P123" s="566"/>
      <c r="Q123" s="566"/>
      <c r="R123" s="566"/>
      <c r="S123" s="566"/>
      <c r="T123" s="566"/>
      <c r="U123" s="566"/>
      <c r="V123" s="567">
        <f t="shared" si="16"/>
        <v>480000</v>
      </c>
      <c r="W123" s="694"/>
      <c r="X123" s="544"/>
      <c r="Y123" s="544"/>
      <c r="Z123" s="544"/>
      <c r="AA123" s="544"/>
      <c r="AB123" s="544"/>
      <c r="AC123" s="544"/>
      <c r="AD123" s="544"/>
      <c r="AE123" s="544"/>
      <c r="AF123" s="544"/>
      <c r="AG123" s="544"/>
      <c r="AH123" s="544"/>
      <c r="AI123" s="544"/>
    </row>
    <row r="124" spans="1:35" s="545" customFormat="1" x14ac:dyDescent="0.25">
      <c r="A124" s="773"/>
      <c r="B124" s="568"/>
      <c r="C124" s="569"/>
      <c r="D124" s="569"/>
      <c r="E124" s="561" t="s">
        <v>148</v>
      </c>
      <c r="F124" s="692">
        <v>10</v>
      </c>
      <c r="G124" s="563">
        <v>3</v>
      </c>
      <c r="H124" s="563">
        <v>1</v>
      </c>
      <c r="I124" s="564">
        <v>40000</v>
      </c>
      <c r="J124" s="564">
        <f t="shared" si="15"/>
        <v>1200000</v>
      </c>
      <c r="K124" s="564"/>
      <c r="L124" s="564"/>
      <c r="M124" s="564"/>
      <c r="N124" s="564"/>
      <c r="O124" s="565"/>
      <c r="P124" s="566"/>
      <c r="Q124" s="566"/>
      <c r="R124" s="566"/>
      <c r="S124" s="566"/>
      <c r="T124" s="566"/>
      <c r="U124" s="566"/>
      <c r="V124" s="567">
        <f t="shared" si="16"/>
        <v>1200000</v>
      </c>
      <c r="W124" s="694"/>
      <c r="X124" s="544"/>
      <c r="Y124" s="544"/>
      <c r="Z124" s="544"/>
      <c r="AA124" s="544"/>
      <c r="AB124" s="544"/>
      <c r="AC124" s="544"/>
      <c r="AD124" s="544"/>
      <c r="AE124" s="544"/>
      <c r="AF124" s="544"/>
      <c r="AG124" s="544"/>
      <c r="AH124" s="544"/>
      <c r="AI124" s="544"/>
    </row>
    <row r="125" spans="1:35" s="545" customFormat="1" x14ac:dyDescent="0.25">
      <c r="A125" s="773"/>
      <c r="B125" s="568"/>
      <c r="C125" s="569"/>
      <c r="D125" s="569"/>
      <c r="E125" s="561" t="s">
        <v>267</v>
      </c>
      <c r="F125" s="692">
        <v>1</v>
      </c>
      <c r="G125" s="563">
        <v>3</v>
      </c>
      <c r="H125" s="563">
        <v>1</v>
      </c>
      <c r="I125" s="564">
        <v>40000</v>
      </c>
      <c r="J125" s="564">
        <f t="shared" si="15"/>
        <v>120000</v>
      </c>
      <c r="K125" s="564"/>
      <c r="L125" s="564"/>
      <c r="M125" s="564"/>
      <c r="N125" s="564"/>
      <c r="O125" s="565"/>
      <c r="P125" s="566"/>
      <c r="Q125" s="566"/>
      <c r="R125" s="566"/>
      <c r="S125" s="566"/>
      <c r="T125" s="566"/>
      <c r="U125" s="566"/>
      <c r="V125" s="567">
        <f t="shared" si="16"/>
        <v>120000</v>
      </c>
      <c r="W125" s="694"/>
      <c r="X125" s="544"/>
      <c r="Y125" s="544"/>
      <c r="Z125" s="544"/>
      <c r="AA125" s="544"/>
      <c r="AB125" s="544"/>
      <c r="AC125" s="544"/>
      <c r="AD125" s="544"/>
      <c r="AE125" s="544"/>
      <c r="AF125" s="544"/>
      <c r="AG125" s="544"/>
      <c r="AH125" s="544"/>
      <c r="AI125" s="544"/>
    </row>
    <row r="126" spans="1:35" s="545" customFormat="1" x14ac:dyDescent="0.25">
      <c r="A126" s="773"/>
      <c r="B126" s="568"/>
      <c r="C126" s="569"/>
      <c r="D126" s="569"/>
      <c r="E126" s="691" t="s">
        <v>130</v>
      </c>
      <c r="F126" s="692">
        <v>15</v>
      </c>
      <c r="G126" s="563">
        <v>3</v>
      </c>
      <c r="H126" s="563">
        <v>1</v>
      </c>
      <c r="I126" s="564">
        <v>40000</v>
      </c>
      <c r="J126" s="564">
        <f t="shared" si="15"/>
        <v>1800000</v>
      </c>
      <c r="K126" s="564"/>
      <c r="L126" s="564"/>
      <c r="M126" s="564"/>
      <c r="N126" s="564"/>
      <c r="O126" s="565"/>
      <c r="P126" s="566"/>
      <c r="Q126" s="566"/>
      <c r="R126" s="566"/>
      <c r="S126" s="566"/>
      <c r="T126" s="566"/>
      <c r="U126" s="566"/>
      <c r="V126" s="567">
        <f t="shared" si="16"/>
        <v>1800000</v>
      </c>
      <c r="W126" s="694"/>
      <c r="X126" s="544"/>
      <c r="Y126" s="544"/>
      <c r="Z126" s="544"/>
      <c r="AA126" s="544"/>
      <c r="AB126" s="544"/>
      <c r="AC126" s="544"/>
      <c r="AD126" s="544"/>
      <c r="AE126" s="544"/>
      <c r="AF126" s="544"/>
      <c r="AG126" s="544"/>
      <c r="AH126" s="544"/>
      <c r="AI126" s="544"/>
    </row>
    <row r="127" spans="1:35" s="545" customFormat="1" ht="15" customHeight="1" x14ac:dyDescent="0.25">
      <c r="A127" s="773"/>
      <c r="B127" s="568"/>
      <c r="C127" s="569"/>
      <c r="D127" s="569"/>
      <c r="E127" s="561" t="s">
        <v>120</v>
      </c>
      <c r="F127" s="692">
        <v>2</v>
      </c>
      <c r="G127" s="563">
        <v>3</v>
      </c>
      <c r="H127" s="563">
        <v>1</v>
      </c>
      <c r="I127" s="564">
        <v>40000</v>
      </c>
      <c r="J127" s="564">
        <f t="shared" si="15"/>
        <v>240000</v>
      </c>
      <c r="K127" s="564"/>
      <c r="L127" s="564"/>
      <c r="M127" s="564"/>
      <c r="N127" s="564"/>
      <c r="O127" s="565"/>
      <c r="P127" s="566"/>
      <c r="Q127" s="566"/>
      <c r="R127" s="566"/>
      <c r="S127" s="566"/>
      <c r="T127" s="566"/>
      <c r="U127" s="566"/>
      <c r="V127" s="567">
        <f t="shared" si="16"/>
        <v>240000</v>
      </c>
      <c r="W127" s="778"/>
      <c r="X127" s="544"/>
      <c r="Y127" s="544"/>
      <c r="Z127" s="544"/>
      <c r="AA127" s="544"/>
      <c r="AB127" s="544"/>
      <c r="AC127" s="544"/>
      <c r="AD127" s="544"/>
      <c r="AE127" s="544"/>
      <c r="AF127" s="544"/>
      <c r="AG127" s="544"/>
      <c r="AH127" s="544"/>
      <c r="AI127" s="544"/>
    </row>
    <row r="128" spans="1:35" s="545" customFormat="1" x14ac:dyDescent="0.25">
      <c r="A128" s="773"/>
      <c r="B128" s="568"/>
      <c r="C128" s="569"/>
      <c r="D128" s="569"/>
      <c r="E128" s="561" t="s">
        <v>121</v>
      </c>
      <c r="F128" s="692">
        <v>5</v>
      </c>
      <c r="G128" s="563">
        <v>3</v>
      </c>
      <c r="H128" s="563">
        <v>1</v>
      </c>
      <c r="I128" s="564">
        <v>40000</v>
      </c>
      <c r="J128" s="564">
        <f t="shared" si="15"/>
        <v>600000</v>
      </c>
      <c r="K128" s="779"/>
      <c r="L128" s="779"/>
      <c r="M128" s="779"/>
      <c r="N128" s="779"/>
      <c r="O128" s="780"/>
      <c r="P128" s="780"/>
      <c r="Q128" s="780"/>
      <c r="R128" s="780"/>
      <c r="S128" s="780"/>
      <c r="T128" s="779"/>
      <c r="U128" s="779"/>
      <c r="V128" s="567">
        <f t="shared" si="16"/>
        <v>600000</v>
      </c>
      <c r="W128" s="778"/>
      <c r="X128" s="544"/>
      <c r="Y128" s="544"/>
      <c r="Z128" s="544"/>
      <c r="AA128" s="544"/>
      <c r="AB128" s="544"/>
      <c r="AC128" s="544"/>
      <c r="AD128" s="544"/>
      <c r="AE128" s="544"/>
      <c r="AF128" s="544"/>
      <c r="AG128" s="544"/>
      <c r="AH128" s="544"/>
      <c r="AI128" s="544"/>
    </row>
    <row r="129" spans="1:35" s="545" customFormat="1" ht="15.4" customHeight="1" x14ac:dyDescent="0.25">
      <c r="A129" s="773"/>
      <c r="B129" s="568"/>
      <c r="C129" s="569"/>
      <c r="D129" s="569"/>
      <c r="E129" s="561" t="s">
        <v>149</v>
      </c>
      <c r="F129" s="692"/>
      <c r="G129" s="563">
        <v>3</v>
      </c>
      <c r="H129" s="563"/>
      <c r="I129" s="564"/>
      <c r="J129" s="564"/>
      <c r="K129" s="779"/>
      <c r="L129" s="779"/>
      <c r="M129" s="779"/>
      <c r="N129" s="779"/>
      <c r="O129" s="780"/>
      <c r="P129" s="780"/>
      <c r="Q129" s="780"/>
      <c r="R129" s="780"/>
      <c r="S129" s="780"/>
      <c r="T129" s="779"/>
      <c r="U129" s="781">
        <v>500000</v>
      </c>
      <c r="V129" s="567">
        <f>G129*U129</f>
        <v>1500000</v>
      </c>
      <c r="W129" s="553"/>
      <c r="X129" s="544"/>
      <c r="Y129" s="544"/>
      <c r="Z129" s="544"/>
      <c r="AA129" s="544"/>
      <c r="AB129" s="544"/>
      <c r="AC129" s="544"/>
      <c r="AD129" s="544"/>
      <c r="AE129" s="544"/>
      <c r="AF129" s="544"/>
      <c r="AG129" s="544"/>
      <c r="AH129" s="544"/>
      <c r="AI129" s="544"/>
    </row>
    <row r="130" spans="1:35" s="545" customFormat="1" ht="14.65" customHeight="1" x14ac:dyDescent="0.25">
      <c r="A130" s="773"/>
      <c r="B130" s="568"/>
      <c r="C130" s="569"/>
      <c r="D130" s="569"/>
      <c r="E130" s="561"/>
      <c r="F130" s="692"/>
      <c r="G130" s="563"/>
      <c r="H130" s="563"/>
      <c r="I130" s="564"/>
      <c r="J130" s="564"/>
      <c r="K130" s="565"/>
      <c r="L130" s="565"/>
      <c r="M130" s="565"/>
      <c r="N130" s="565"/>
      <c r="O130" s="565"/>
      <c r="P130" s="782"/>
      <c r="Q130" s="782"/>
      <c r="R130" s="782"/>
      <c r="S130" s="782"/>
      <c r="T130" s="782"/>
      <c r="U130" s="782"/>
      <c r="V130" s="567"/>
      <c r="W130" s="553"/>
      <c r="X130" s="544"/>
      <c r="Y130" s="544"/>
      <c r="Z130" s="544"/>
      <c r="AA130" s="544"/>
      <c r="AB130" s="544"/>
      <c r="AC130" s="544"/>
      <c r="AD130" s="544"/>
      <c r="AE130" s="544"/>
      <c r="AF130" s="544"/>
      <c r="AG130" s="544"/>
      <c r="AH130" s="544"/>
      <c r="AI130" s="544"/>
    </row>
    <row r="131" spans="1:35" s="545" customFormat="1" ht="16.149999999999999" customHeight="1" x14ac:dyDescent="0.25">
      <c r="A131" s="773"/>
      <c r="B131" s="568"/>
      <c r="C131" s="569"/>
      <c r="D131" s="569"/>
      <c r="E131" s="783"/>
      <c r="F131" s="692"/>
      <c r="G131" s="563"/>
      <c r="H131" s="563"/>
      <c r="I131" s="564"/>
      <c r="J131" s="564"/>
      <c r="K131" s="565"/>
      <c r="L131" s="565"/>
      <c r="M131" s="565"/>
      <c r="N131" s="565"/>
      <c r="O131" s="565"/>
      <c r="P131" s="782"/>
      <c r="Q131" s="782"/>
      <c r="R131" s="782"/>
      <c r="S131" s="782"/>
      <c r="T131" s="782"/>
      <c r="U131" s="782"/>
      <c r="V131" s="567"/>
      <c r="W131" s="553"/>
      <c r="X131" s="544"/>
      <c r="Y131" s="544"/>
      <c r="Z131" s="544"/>
      <c r="AA131" s="544"/>
      <c r="AB131" s="544"/>
      <c r="AC131" s="544"/>
      <c r="AD131" s="544"/>
      <c r="AE131" s="544"/>
      <c r="AF131" s="544"/>
      <c r="AG131" s="544"/>
      <c r="AH131" s="544"/>
      <c r="AI131" s="544"/>
    </row>
    <row r="132" spans="1:35" s="545" customFormat="1" ht="14.65" customHeight="1" thickBot="1" x14ac:dyDescent="0.3">
      <c r="A132" s="784"/>
      <c r="B132" s="785"/>
      <c r="C132" s="572"/>
      <c r="D132" s="572"/>
      <c r="E132" s="573"/>
      <c r="F132" s="696"/>
      <c r="G132" s="575"/>
      <c r="H132" s="575"/>
      <c r="I132" s="577"/>
      <c r="J132" s="577"/>
      <c r="K132" s="577"/>
      <c r="L132" s="577"/>
      <c r="M132" s="577"/>
      <c r="N132" s="577"/>
      <c r="O132" s="577"/>
      <c r="P132" s="786"/>
      <c r="Q132" s="786"/>
      <c r="R132" s="786"/>
      <c r="S132" s="786"/>
      <c r="T132" s="786"/>
      <c r="U132" s="786"/>
      <c r="V132" s="787">
        <f>SUM(V122:V131)</f>
        <v>6060000</v>
      </c>
      <c r="W132" s="788"/>
      <c r="X132" s="544"/>
      <c r="Y132" s="544"/>
      <c r="Z132" s="544"/>
      <c r="AA132" s="544"/>
      <c r="AB132" s="544"/>
      <c r="AC132" s="544"/>
      <c r="AD132" s="544"/>
      <c r="AE132" s="544"/>
      <c r="AF132" s="544"/>
      <c r="AG132" s="544"/>
      <c r="AH132" s="544"/>
      <c r="AI132" s="544"/>
    </row>
    <row r="133" spans="1:35" s="545" customFormat="1" ht="14.65" customHeight="1" thickBot="1" x14ac:dyDescent="0.3">
      <c r="A133" s="789"/>
      <c r="B133" s="569"/>
      <c r="C133" s="569"/>
      <c r="D133" s="569"/>
      <c r="E133" s="629"/>
      <c r="F133" s="549"/>
      <c r="G133" s="549"/>
      <c r="H133" s="549"/>
      <c r="I133" s="550"/>
      <c r="J133" s="550"/>
      <c r="K133" s="550"/>
      <c r="L133" s="550"/>
      <c r="M133" s="550"/>
      <c r="N133" s="550"/>
      <c r="O133" s="550"/>
      <c r="P133" s="551"/>
      <c r="Q133" s="551"/>
      <c r="R133" s="551"/>
      <c r="S133" s="551"/>
      <c r="T133" s="551"/>
      <c r="U133" s="551"/>
      <c r="V133" s="790"/>
      <c r="W133" s="791"/>
      <c r="X133" s="544"/>
      <c r="Y133" s="544"/>
      <c r="Z133" s="544"/>
      <c r="AA133" s="544"/>
      <c r="AB133" s="544"/>
      <c r="AC133" s="544"/>
      <c r="AD133" s="544"/>
      <c r="AE133" s="544"/>
      <c r="AF133" s="544"/>
      <c r="AG133" s="544"/>
      <c r="AH133" s="544"/>
      <c r="AI133" s="544"/>
    </row>
    <row r="134" spans="1:35" s="545" customFormat="1" ht="26.25" thickBot="1" x14ac:dyDescent="0.3">
      <c r="A134" s="792">
        <v>11</v>
      </c>
      <c r="B134" s="793" t="s">
        <v>150</v>
      </c>
      <c r="C134" s="794"/>
      <c r="D134" s="795"/>
      <c r="E134" s="749"/>
      <c r="F134" s="622" t="s">
        <v>6</v>
      </c>
      <c r="G134" s="622" t="s">
        <v>7</v>
      </c>
      <c r="H134" s="622" t="s">
        <v>8</v>
      </c>
      <c r="I134" s="623" t="s">
        <v>9</v>
      </c>
      <c r="J134" s="624" t="s">
        <v>10</v>
      </c>
      <c r="K134" s="623" t="s">
        <v>11</v>
      </c>
      <c r="L134" s="623" t="s">
        <v>12</v>
      </c>
      <c r="M134" s="623" t="s">
        <v>13</v>
      </c>
      <c r="N134" s="623" t="s">
        <v>14</v>
      </c>
      <c r="O134" s="624" t="s">
        <v>15</v>
      </c>
      <c r="P134" s="625" t="s">
        <v>16</v>
      </c>
      <c r="Q134" s="626" t="s">
        <v>17</v>
      </c>
      <c r="R134" s="624" t="s">
        <v>18</v>
      </c>
      <c r="S134" s="624" t="s">
        <v>19</v>
      </c>
      <c r="T134" s="623" t="s">
        <v>20</v>
      </c>
      <c r="U134" s="627" t="s">
        <v>21</v>
      </c>
      <c r="V134" s="732" t="s">
        <v>4</v>
      </c>
      <c r="W134" s="665">
        <v>10000000</v>
      </c>
      <c r="X134" s="544"/>
      <c r="Y134" s="544"/>
      <c r="Z134" s="544"/>
      <c r="AA134" s="544"/>
      <c r="AB134" s="544"/>
      <c r="AC134" s="544"/>
      <c r="AD134" s="544"/>
      <c r="AE134" s="544"/>
      <c r="AF134" s="544"/>
      <c r="AG134" s="544"/>
      <c r="AH134" s="544"/>
      <c r="AI134" s="544"/>
    </row>
    <row r="135" spans="1:35" s="545" customFormat="1" x14ac:dyDescent="0.25">
      <c r="A135" s="733"/>
      <c r="B135" s="796"/>
      <c r="C135" s="797"/>
      <c r="D135" s="797"/>
      <c r="E135" s="798" t="s">
        <v>150</v>
      </c>
      <c r="F135" s="799"/>
      <c r="G135" s="539"/>
      <c r="H135" s="539"/>
      <c r="I135" s="800"/>
      <c r="J135" s="800"/>
      <c r="K135" s="800"/>
      <c r="L135" s="800"/>
      <c r="M135" s="800"/>
      <c r="N135" s="800"/>
      <c r="O135" s="800"/>
      <c r="P135" s="800"/>
      <c r="Q135" s="800"/>
      <c r="R135" s="800"/>
      <c r="S135" s="800"/>
      <c r="T135" s="800"/>
      <c r="U135" s="800"/>
      <c r="V135" s="801"/>
      <c r="W135" s="802"/>
      <c r="X135" s="544"/>
      <c r="Y135" s="544"/>
      <c r="Z135" s="544"/>
      <c r="AA135" s="544"/>
      <c r="AB135" s="544"/>
      <c r="AC135" s="544"/>
      <c r="AD135" s="544"/>
      <c r="AE135" s="544"/>
      <c r="AF135" s="544"/>
      <c r="AG135" s="544"/>
      <c r="AH135" s="544"/>
      <c r="AI135" s="544"/>
    </row>
    <row r="136" spans="1:35" s="545" customFormat="1" ht="15.75" thickBot="1" x14ac:dyDescent="0.3">
      <c r="A136" s="803"/>
      <c r="B136" s="796"/>
      <c r="C136" s="797"/>
      <c r="D136" s="797"/>
      <c r="E136" s="798"/>
      <c r="F136" s="804"/>
      <c r="G136" s="675"/>
      <c r="H136" s="675"/>
      <c r="I136" s="805"/>
      <c r="J136" s="805"/>
      <c r="K136" s="805"/>
      <c r="L136" s="805"/>
      <c r="M136" s="805"/>
      <c r="N136" s="805"/>
      <c r="O136" s="805"/>
      <c r="P136" s="805"/>
      <c r="Q136" s="805"/>
      <c r="R136" s="805"/>
      <c r="S136" s="805"/>
      <c r="T136" s="805"/>
      <c r="U136" s="805"/>
      <c r="V136" s="627"/>
      <c r="W136" s="806"/>
      <c r="X136" s="544"/>
      <c r="Y136" s="544"/>
      <c r="Z136" s="544"/>
      <c r="AA136" s="544"/>
      <c r="AB136" s="544"/>
      <c r="AC136" s="544"/>
      <c r="AD136" s="544"/>
      <c r="AE136" s="544"/>
      <c r="AF136" s="544"/>
      <c r="AG136" s="544"/>
      <c r="AH136" s="544"/>
      <c r="AI136" s="544"/>
    </row>
    <row r="137" spans="1:35" s="545" customFormat="1" ht="15.75" thickBot="1" x14ac:dyDescent="0.3">
      <c r="A137" s="807"/>
      <c r="B137" s="808"/>
      <c r="C137" s="700"/>
      <c r="D137" s="809"/>
      <c r="E137" s="1042" t="s">
        <v>79</v>
      </c>
      <c r="F137" s="1043"/>
      <c r="G137" s="1043"/>
      <c r="H137" s="1043"/>
      <c r="I137" s="1043"/>
      <c r="J137" s="1043"/>
      <c r="K137" s="1043"/>
      <c r="L137" s="1043"/>
      <c r="M137" s="1043"/>
      <c r="N137" s="1043"/>
      <c r="O137" s="1043"/>
      <c r="P137" s="1043"/>
      <c r="Q137" s="1043"/>
      <c r="R137" s="1043"/>
      <c r="S137" s="1043"/>
      <c r="T137" s="1043"/>
      <c r="U137" s="1043"/>
      <c r="V137" s="1043"/>
      <c r="W137" s="810"/>
      <c r="X137" s="544"/>
      <c r="Y137" s="544"/>
      <c r="Z137" s="544"/>
      <c r="AA137" s="544"/>
      <c r="AB137" s="544"/>
      <c r="AC137" s="544"/>
      <c r="AD137" s="544"/>
      <c r="AE137" s="544"/>
      <c r="AF137" s="544"/>
      <c r="AG137" s="544"/>
      <c r="AH137" s="544"/>
      <c r="AI137" s="544"/>
    </row>
    <row r="138" spans="1:35" s="545" customFormat="1" ht="15" customHeight="1" thickBot="1" x14ac:dyDescent="0.3">
      <c r="A138" s="811"/>
      <c r="B138" s="812"/>
      <c r="C138" s="813"/>
      <c r="D138" s="814"/>
      <c r="E138" s="815"/>
      <c r="F138" s="815"/>
      <c r="G138" s="815"/>
      <c r="H138" s="815"/>
      <c r="I138" s="815"/>
      <c r="J138" s="815"/>
      <c r="K138" s="815"/>
      <c r="L138" s="816"/>
      <c r="M138" s="817"/>
      <c r="N138" s="817"/>
      <c r="O138" s="817"/>
      <c r="P138" s="817"/>
      <c r="Q138" s="817"/>
      <c r="R138" s="817"/>
      <c r="S138" s="817"/>
      <c r="T138" s="817"/>
      <c r="U138" s="817"/>
      <c r="V138" s="817"/>
      <c r="W138" s="818"/>
      <c r="X138" s="544"/>
      <c r="Y138" s="544"/>
      <c r="Z138" s="544"/>
      <c r="AA138" s="544"/>
      <c r="AB138" s="544"/>
      <c r="AC138" s="544"/>
      <c r="AD138" s="544"/>
      <c r="AE138" s="544"/>
      <c r="AF138" s="544"/>
      <c r="AG138" s="544"/>
      <c r="AH138" s="544"/>
      <c r="AI138" s="544"/>
    </row>
    <row r="139" spans="1:35" s="545" customFormat="1" ht="14.65" customHeight="1" thickBot="1" x14ac:dyDescent="0.3">
      <c r="A139" s="819"/>
      <c r="B139" s="1044" t="s">
        <v>79</v>
      </c>
      <c r="C139" s="1045"/>
      <c r="D139" s="1045"/>
      <c r="E139" s="1045"/>
      <c r="F139" s="1045"/>
      <c r="G139" s="1045"/>
      <c r="H139" s="1045"/>
      <c r="I139" s="1045"/>
      <c r="J139" s="1045"/>
      <c r="K139" s="1045"/>
      <c r="L139" s="1045"/>
      <c r="M139" s="1045"/>
      <c r="N139" s="1045"/>
      <c r="O139" s="1045"/>
      <c r="P139" s="1045"/>
      <c r="Q139" s="1045"/>
      <c r="R139" s="1045"/>
      <c r="S139" s="1045"/>
      <c r="T139" s="1045"/>
      <c r="U139" s="1045"/>
      <c r="V139" s="1046"/>
      <c r="W139" s="820">
        <f>SUM(W8:W138)</f>
        <v>100000000</v>
      </c>
      <c r="X139" s="544"/>
      <c r="Y139" s="544"/>
      <c r="Z139" s="544"/>
      <c r="AA139" s="544"/>
      <c r="AB139" s="544"/>
      <c r="AC139" s="544"/>
      <c r="AD139" s="544"/>
      <c r="AE139" s="544"/>
      <c r="AF139" s="544"/>
      <c r="AG139" s="544"/>
      <c r="AH139" s="544"/>
      <c r="AI139" s="544"/>
    </row>
    <row r="140" spans="1:35" s="545" customFormat="1" ht="15.75" thickBot="1" x14ac:dyDescent="0.3">
      <c r="A140" s="821"/>
      <c r="B140" s="822"/>
      <c r="C140" s="822"/>
      <c r="D140" s="814"/>
      <c r="E140" s="815"/>
      <c r="F140" s="815"/>
      <c r="G140" s="815"/>
      <c r="H140" s="815"/>
      <c r="I140" s="815"/>
      <c r="J140" s="815"/>
      <c r="K140" s="815"/>
      <c r="L140" s="816"/>
      <c r="M140" s="817"/>
      <c r="N140" s="817"/>
      <c r="O140" s="817"/>
      <c r="P140" s="817"/>
      <c r="Q140" s="817"/>
      <c r="R140" s="817"/>
      <c r="S140" s="817"/>
      <c r="T140" s="817"/>
      <c r="U140" s="817"/>
      <c r="V140" s="817"/>
      <c r="W140" s="823"/>
      <c r="X140" s="544"/>
      <c r="Y140" s="544"/>
      <c r="Z140" s="544"/>
      <c r="AA140" s="544"/>
      <c r="AB140" s="544"/>
      <c r="AC140" s="544"/>
      <c r="AD140" s="544"/>
      <c r="AE140" s="544"/>
      <c r="AF140" s="544"/>
      <c r="AG140" s="544"/>
      <c r="AH140" s="544"/>
      <c r="AI140" s="544"/>
    </row>
    <row r="141" spans="1:35" ht="15" customHeight="1" x14ac:dyDescent="0.25">
      <c r="A141" s="179"/>
      <c r="B141" s="179"/>
      <c r="C141" s="179"/>
      <c r="D141" s="177"/>
      <c r="E141" s="177"/>
      <c r="F141" s="178"/>
      <c r="G141" s="178"/>
      <c r="H141" s="178"/>
      <c r="I141" s="179"/>
      <c r="J141" s="179"/>
      <c r="K141" s="179"/>
      <c r="L141" s="179"/>
      <c r="M141" s="179"/>
      <c r="N141" s="179"/>
      <c r="O141" s="179"/>
      <c r="P141" s="195"/>
      <c r="Q141" s="180"/>
      <c r="R141" s="180"/>
      <c r="S141" s="180"/>
      <c r="T141" s="180"/>
      <c r="U141" s="180"/>
      <c r="V141" s="180"/>
      <c r="W141" s="181"/>
    </row>
    <row r="142" spans="1:35" x14ac:dyDescent="0.25">
      <c r="A142" s="177"/>
      <c r="B142" s="177"/>
      <c r="C142" s="177"/>
      <c r="D142" s="177"/>
      <c r="E142" s="177"/>
      <c r="F142" s="178"/>
      <c r="G142" s="178"/>
      <c r="H142" s="178"/>
      <c r="I142" s="179"/>
      <c r="J142" s="179"/>
      <c r="K142" s="179"/>
      <c r="L142" s="179"/>
      <c r="M142" s="179"/>
      <c r="N142" s="179"/>
      <c r="O142" s="179"/>
      <c r="P142" s="180"/>
      <c r="Q142" s="180"/>
      <c r="R142" s="196" t="s">
        <v>151</v>
      </c>
      <c r="S142" s="180"/>
      <c r="T142" s="180"/>
      <c r="U142" s="180"/>
      <c r="V142" s="180"/>
      <c r="W142" s="181"/>
    </row>
    <row r="143" spans="1:35" x14ac:dyDescent="0.25">
      <c r="A143" s="177"/>
      <c r="B143" s="177"/>
      <c r="C143" s="177"/>
      <c r="D143" s="177"/>
      <c r="E143" s="177"/>
      <c r="F143" s="178"/>
      <c r="G143" s="178"/>
      <c r="H143" s="178"/>
      <c r="I143" s="197"/>
      <c r="J143" s="197"/>
      <c r="L143" s="179"/>
      <c r="M143" s="179"/>
      <c r="N143" s="179"/>
      <c r="O143" s="179"/>
      <c r="P143" s="180"/>
      <c r="Q143" s="180"/>
      <c r="R143" s="199" t="s">
        <v>152</v>
      </c>
      <c r="S143" s="180"/>
      <c r="T143" s="180"/>
      <c r="U143" s="180"/>
      <c r="V143" s="180"/>
      <c r="W143" s="181"/>
    </row>
    <row r="144" spans="1:35" x14ac:dyDescent="0.25">
      <c r="A144" s="177"/>
      <c r="B144" s="177"/>
      <c r="C144" s="177"/>
      <c r="D144" s="177"/>
      <c r="E144" s="177"/>
      <c r="F144" s="178"/>
      <c r="G144" s="178"/>
      <c r="H144" s="178"/>
      <c r="I144" s="196" t="s">
        <v>153</v>
      </c>
      <c r="J144" s="179"/>
      <c r="L144" s="179"/>
      <c r="M144" s="179"/>
      <c r="N144" s="179"/>
      <c r="O144" s="179"/>
      <c r="P144" s="180"/>
      <c r="Q144" s="180"/>
      <c r="R144" s="199"/>
      <c r="S144" s="180"/>
      <c r="T144" s="180"/>
      <c r="U144" s="180"/>
      <c r="V144" s="180"/>
      <c r="W144" s="181"/>
    </row>
    <row r="145" spans="1:35" x14ac:dyDescent="0.25">
      <c r="A145" s="177"/>
      <c r="B145" s="177"/>
      <c r="C145" s="177"/>
      <c r="D145" s="177"/>
      <c r="E145" s="177"/>
      <c r="F145" s="178"/>
      <c r="G145" s="178"/>
      <c r="H145" s="178"/>
      <c r="I145" s="179"/>
      <c r="J145" s="179"/>
      <c r="L145" s="179"/>
      <c r="M145" s="179"/>
      <c r="N145" s="179"/>
      <c r="O145" s="179"/>
      <c r="P145" s="180"/>
      <c r="Q145" s="180"/>
      <c r="R145" s="199"/>
      <c r="S145" s="180"/>
      <c r="T145" s="180"/>
      <c r="U145" s="180"/>
      <c r="V145" s="180"/>
      <c r="W145" s="177"/>
    </row>
    <row r="146" spans="1:35" x14ac:dyDescent="0.25">
      <c r="A146" s="177"/>
      <c r="B146" s="177"/>
      <c r="C146" s="177"/>
      <c r="D146" s="177"/>
      <c r="E146" s="177"/>
      <c r="F146" s="178"/>
      <c r="G146" s="178"/>
      <c r="H146" s="178"/>
      <c r="I146" s="179"/>
      <c r="J146" s="179"/>
      <c r="L146" s="179"/>
      <c r="M146" s="179"/>
      <c r="N146" s="179"/>
      <c r="O146" s="179"/>
      <c r="P146" s="180"/>
      <c r="Q146" s="180"/>
      <c r="R146" s="199"/>
      <c r="S146" s="180"/>
      <c r="T146" s="180"/>
      <c r="U146" s="180"/>
      <c r="V146" s="180"/>
      <c r="W146" s="177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</row>
    <row r="147" spans="1:35" x14ac:dyDescent="0.25">
      <c r="A147" s="177"/>
      <c r="B147" s="177"/>
      <c r="C147" s="177"/>
      <c r="D147" s="177"/>
      <c r="E147" s="177"/>
      <c r="F147" s="178"/>
      <c r="G147" s="178"/>
      <c r="H147" s="178"/>
      <c r="I147" s="179"/>
      <c r="J147" s="179"/>
      <c r="L147" s="179"/>
      <c r="M147" s="179"/>
      <c r="N147" s="179"/>
      <c r="O147" s="179"/>
      <c r="P147" s="180"/>
      <c r="Q147" s="180"/>
      <c r="R147" s="199"/>
      <c r="S147" s="180"/>
      <c r="T147" s="180"/>
      <c r="U147" s="180"/>
      <c r="V147" s="180"/>
      <c r="W147" s="177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</row>
    <row r="148" spans="1:35" x14ac:dyDescent="0.25">
      <c r="A148" s="177"/>
      <c r="B148" s="177"/>
      <c r="C148" s="177"/>
      <c r="D148" s="177"/>
      <c r="E148" s="177"/>
      <c r="F148" s="178"/>
      <c r="G148" s="178"/>
      <c r="H148" s="178"/>
      <c r="I148" s="179"/>
      <c r="J148" s="179"/>
      <c r="L148" s="179"/>
      <c r="M148" s="179"/>
      <c r="N148" s="179"/>
      <c r="O148" s="179"/>
      <c r="P148" s="180"/>
      <c r="Q148" s="180"/>
      <c r="R148" s="199"/>
      <c r="S148" s="180"/>
      <c r="T148" s="180"/>
      <c r="U148" s="180"/>
      <c r="V148" s="180"/>
      <c r="W148" s="177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</row>
    <row r="149" spans="1:35" x14ac:dyDescent="0.25">
      <c r="A149" s="177"/>
      <c r="B149" s="177"/>
      <c r="C149" s="177"/>
      <c r="D149" s="177"/>
      <c r="E149" s="177"/>
      <c r="F149" s="178"/>
      <c r="G149" s="178"/>
      <c r="H149" s="178"/>
      <c r="I149" s="179"/>
      <c r="J149" s="179"/>
      <c r="L149" s="179"/>
      <c r="M149" s="179"/>
      <c r="N149" s="179"/>
      <c r="O149" s="179"/>
      <c r="P149" s="180"/>
      <c r="Q149" s="180"/>
      <c r="R149" s="200" t="s">
        <v>154</v>
      </c>
      <c r="S149" s="180"/>
      <c r="T149" s="180"/>
      <c r="U149" s="180"/>
      <c r="V149" s="180"/>
      <c r="W149" s="177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</row>
    <row r="150" spans="1:35" ht="15" customHeight="1" x14ac:dyDescent="0.25">
      <c r="A150" s="177"/>
      <c r="B150" s="177"/>
      <c r="C150" s="177"/>
      <c r="D150" s="177"/>
      <c r="E150" s="177"/>
      <c r="F150" s="178"/>
      <c r="G150" s="178"/>
      <c r="H150" s="178"/>
      <c r="I150" s="200" t="s">
        <v>155</v>
      </c>
      <c r="J150" s="179"/>
      <c r="L150" s="179"/>
      <c r="M150" s="179"/>
      <c r="N150" s="179"/>
      <c r="O150" s="179"/>
      <c r="P150" s="180"/>
      <c r="Q150" s="180"/>
      <c r="R150" s="201" t="s">
        <v>156</v>
      </c>
      <c r="S150" s="180"/>
      <c r="T150" s="180"/>
      <c r="U150" s="180"/>
      <c r="V150" s="180"/>
      <c r="W150" s="177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</row>
    <row r="151" spans="1:35" x14ac:dyDescent="0.25">
      <c r="A151" s="177"/>
      <c r="B151" s="177"/>
      <c r="C151" s="177"/>
      <c r="D151" s="177"/>
      <c r="E151" s="177"/>
      <c r="F151" s="178"/>
      <c r="G151" s="178"/>
      <c r="H151" s="178"/>
      <c r="I151" s="197"/>
      <c r="J151" s="197"/>
      <c r="L151" s="179"/>
      <c r="M151" s="179"/>
      <c r="N151" s="179"/>
      <c r="O151" s="179"/>
      <c r="P151" s="180"/>
      <c r="Q151" s="180"/>
      <c r="R151" s="180"/>
      <c r="S151" s="180"/>
      <c r="T151" s="180"/>
      <c r="U151" s="180"/>
      <c r="V151" s="180"/>
      <c r="W151" s="177"/>
    </row>
    <row r="152" spans="1:35" x14ac:dyDescent="0.25">
      <c r="A152" s="177"/>
      <c r="B152" s="177"/>
      <c r="C152" s="177"/>
      <c r="D152" s="177"/>
      <c r="E152" s="177"/>
      <c r="F152" s="178"/>
      <c r="G152" s="178"/>
      <c r="H152" s="178"/>
      <c r="I152" s="179"/>
      <c r="J152" s="179"/>
      <c r="K152" s="179"/>
      <c r="L152" s="179"/>
      <c r="M152" s="179"/>
      <c r="N152" s="179"/>
      <c r="O152" s="179"/>
      <c r="P152" s="180"/>
      <c r="Q152" s="180"/>
      <c r="R152" s="180"/>
      <c r="S152" s="180"/>
      <c r="T152" s="180"/>
      <c r="U152" s="180"/>
      <c r="V152" s="180"/>
      <c r="W152" s="177"/>
    </row>
    <row r="153" spans="1:35" x14ac:dyDescent="0.25">
      <c r="A153" s="177"/>
      <c r="B153" s="177"/>
      <c r="C153" s="177"/>
      <c r="D153" s="177"/>
      <c r="E153" s="177"/>
      <c r="F153" s="178"/>
      <c r="G153" s="178"/>
      <c r="H153" s="178"/>
      <c r="I153" s="179"/>
      <c r="J153" s="179"/>
      <c r="K153" s="179"/>
      <c r="L153" s="179"/>
      <c r="M153" s="179"/>
      <c r="N153" s="179"/>
      <c r="O153" s="179"/>
      <c r="P153" s="180"/>
      <c r="Q153" s="180"/>
      <c r="R153" s="180"/>
      <c r="S153" s="180"/>
      <c r="T153" s="180"/>
      <c r="U153" s="180"/>
      <c r="V153" s="180"/>
      <c r="W153" s="177"/>
    </row>
    <row r="154" spans="1:35" x14ac:dyDescent="0.25">
      <c r="A154" s="177"/>
      <c r="B154" s="177"/>
      <c r="C154" s="177"/>
      <c r="D154" s="177"/>
      <c r="E154" s="177"/>
      <c r="F154" s="178"/>
      <c r="G154" s="178"/>
      <c r="H154" s="178"/>
      <c r="I154" s="179"/>
      <c r="J154" s="179"/>
      <c r="K154" s="179"/>
      <c r="L154" s="179"/>
      <c r="M154" s="179"/>
      <c r="N154" s="179"/>
      <c r="O154" s="179"/>
      <c r="P154" s="180"/>
      <c r="Q154" s="180"/>
      <c r="R154" s="180"/>
      <c r="S154" s="180"/>
      <c r="T154" s="180"/>
      <c r="U154" s="180"/>
      <c r="V154" s="180"/>
      <c r="W154" s="177"/>
    </row>
    <row r="155" spans="1:35" x14ac:dyDescent="0.25">
      <c r="A155" s="177"/>
      <c r="B155" s="177"/>
      <c r="C155" s="177"/>
      <c r="D155" s="177"/>
      <c r="E155" s="177"/>
      <c r="F155" s="178"/>
      <c r="G155" s="178"/>
      <c r="H155" s="178"/>
      <c r="I155" s="179"/>
      <c r="J155" s="179"/>
      <c r="K155" s="179"/>
      <c r="L155" s="179"/>
      <c r="M155" s="179"/>
      <c r="N155" s="179"/>
      <c r="O155" s="179"/>
      <c r="P155" s="180"/>
      <c r="Q155" s="180"/>
      <c r="R155" s="180"/>
      <c r="S155" s="180"/>
      <c r="T155" s="180"/>
      <c r="U155" s="180"/>
      <c r="V155" s="180"/>
      <c r="W155" s="177"/>
    </row>
    <row r="156" spans="1:35" x14ac:dyDescent="0.25">
      <c r="A156" s="177"/>
      <c r="B156" s="177"/>
      <c r="C156" s="177"/>
      <c r="D156" s="177"/>
      <c r="E156" s="177"/>
      <c r="F156" s="178"/>
      <c r="G156" s="178"/>
      <c r="H156" s="178"/>
      <c r="I156" s="179"/>
      <c r="J156" s="179"/>
      <c r="K156" s="179"/>
      <c r="L156" s="179"/>
      <c r="M156" s="179"/>
      <c r="N156" s="179"/>
      <c r="O156" s="179"/>
      <c r="P156" s="180"/>
      <c r="Q156" s="180"/>
      <c r="R156" s="180"/>
      <c r="S156" s="180"/>
      <c r="T156" s="180"/>
      <c r="U156" s="180"/>
      <c r="V156" s="180"/>
      <c r="W156" s="177"/>
    </row>
    <row r="157" spans="1:35" x14ac:dyDescent="0.25">
      <c r="A157" s="177"/>
      <c r="B157" s="177"/>
      <c r="C157" s="177"/>
      <c r="D157" s="177"/>
      <c r="E157" s="177"/>
      <c r="F157" s="178"/>
      <c r="G157" s="178"/>
      <c r="H157" s="178"/>
      <c r="I157" s="179"/>
      <c r="J157" s="179"/>
      <c r="K157" s="179"/>
      <c r="L157" s="179"/>
      <c r="M157" s="179"/>
      <c r="N157" s="179"/>
      <c r="O157" s="179"/>
      <c r="P157" s="180"/>
      <c r="Q157" s="180"/>
      <c r="R157" s="180"/>
      <c r="S157" s="180"/>
      <c r="T157" s="180"/>
      <c r="U157" s="180"/>
      <c r="V157" s="180"/>
      <c r="W157" s="177"/>
    </row>
    <row r="158" spans="1:35" x14ac:dyDescent="0.25">
      <c r="A158" s="177"/>
      <c r="B158" s="177"/>
      <c r="C158" s="177"/>
      <c r="D158" s="177"/>
      <c r="E158" s="177"/>
      <c r="F158" s="178"/>
      <c r="G158" s="178"/>
      <c r="H158" s="178"/>
      <c r="I158" s="179"/>
      <c r="J158" s="179"/>
      <c r="K158" s="179"/>
      <c r="L158" s="179"/>
      <c r="M158" s="179"/>
      <c r="N158" s="179"/>
      <c r="O158" s="179"/>
      <c r="P158" s="180"/>
      <c r="Q158" s="180"/>
      <c r="R158" s="180"/>
      <c r="S158" s="180"/>
      <c r="T158" s="180"/>
      <c r="U158" s="180"/>
      <c r="V158" s="180"/>
      <c r="W158" s="177"/>
    </row>
    <row r="159" spans="1:35" x14ac:dyDescent="0.25">
      <c r="A159" s="177"/>
      <c r="B159" s="177"/>
      <c r="C159" s="177"/>
      <c r="D159" s="177"/>
      <c r="E159" s="177"/>
      <c r="F159" s="178"/>
      <c r="G159" s="178"/>
      <c r="H159" s="178"/>
      <c r="I159" s="179"/>
      <c r="J159" s="179"/>
      <c r="K159" s="179"/>
      <c r="L159" s="179"/>
      <c r="M159" s="179"/>
      <c r="N159" s="179"/>
      <c r="O159" s="179"/>
      <c r="P159" s="180"/>
      <c r="Q159" s="180"/>
      <c r="R159" s="180"/>
      <c r="S159" s="180"/>
      <c r="T159" s="180"/>
      <c r="U159" s="180"/>
      <c r="V159" s="180"/>
      <c r="W159" s="177"/>
    </row>
    <row r="160" spans="1:35" x14ac:dyDescent="0.25">
      <c r="A160" s="177"/>
      <c r="B160" s="177"/>
      <c r="C160" s="177"/>
      <c r="D160" s="177"/>
      <c r="E160" s="177"/>
      <c r="F160" s="178"/>
      <c r="G160" s="178"/>
      <c r="H160" s="178"/>
      <c r="I160" s="179"/>
      <c r="J160" s="179"/>
      <c r="K160" s="179"/>
      <c r="L160" s="179"/>
      <c r="M160" s="179"/>
      <c r="N160" s="179"/>
      <c r="O160" s="179"/>
      <c r="P160" s="180"/>
      <c r="Q160" s="180"/>
      <c r="R160" s="180"/>
      <c r="S160" s="180"/>
      <c r="T160" s="180"/>
      <c r="U160" s="180"/>
      <c r="V160" s="180"/>
      <c r="W160" s="177"/>
    </row>
    <row r="161" spans="1:23" x14ac:dyDescent="0.25">
      <c r="A161" s="177"/>
      <c r="B161" s="177"/>
      <c r="C161" s="177"/>
      <c r="D161" s="177"/>
      <c r="E161" s="177"/>
      <c r="F161" s="178"/>
      <c r="G161" s="178"/>
      <c r="H161" s="178"/>
      <c r="I161" s="179"/>
      <c r="J161" s="179"/>
      <c r="K161" s="179"/>
      <c r="L161" s="179"/>
      <c r="M161" s="179"/>
      <c r="N161" s="179"/>
      <c r="O161" s="179"/>
      <c r="P161" s="180"/>
      <c r="Q161" s="180"/>
      <c r="R161" s="180"/>
      <c r="S161" s="180"/>
      <c r="T161" s="180"/>
      <c r="U161" s="180"/>
      <c r="V161" s="180"/>
      <c r="W161" s="177"/>
    </row>
    <row r="162" spans="1:23" x14ac:dyDescent="0.25">
      <c r="A162" s="177"/>
      <c r="B162" s="177"/>
      <c r="C162" s="177"/>
      <c r="D162" s="177"/>
      <c r="E162" s="177"/>
      <c r="F162" s="178"/>
      <c r="G162" s="178"/>
      <c r="H162" s="178"/>
      <c r="I162" s="179"/>
      <c r="J162" s="179"/>
      <c r="K162" s="179"/>
      <c r="L162" s="179"/>
      <c r="M162" s="179"/>
      <c r="N162" s="179"/>
      <c r="O162" s="179"/>
      <c r="P162" s="180"/>
      <c r="Q162" s="180"/>
      <c r="R162" s="180"/>
      <c r="S162" s="180"/>
      <c r="T162" s="180"/>
      <c r="U162" s="180"/>
      <c r="V162" s="180"/>
      <c r="W162" s="177"/>
    </row>
    <row r="163" spans="1:23" x14ac:dyDescent="0.25">
      <c r="A163" s="177"/>
      <c r="B163" s="177"/>
      <c r="C163" s="177"/>
      <c r="D163" s="177"/>
      <c r="E163" s="177"/>
      <c r="F163" s="178"/>
      <c r="G163" s="178"/>
      <c r="H163" s="178"/>
      <c r="I163" s="179"/>
      <c r="J163" s="179"/>
      <c r="K163" s="179"/>
      <c r="L163" s="179"/>
      <c r="M163" s="179"/>
      <c r="N163" s="179"/>
      <c r="O163" s="179"/>
      <c r="P163" s="180"/>
      <c r="Q163" s="180"/>
      <c r="R163" s="180"/>
      <c r="S163" s="180"/>
      <c r="T163" s="180"/>
      <c r="U163" s="180"/>
      <c r="V163" s="180"/>
      <c r="W163" s="177"/>
    </row>
    <row r="164" spans="1:23" x14ac:dyDescent="0.25">
      <c r="B164" s="177"/>
      <c r="C164" s="177"/>
      <c r="D164" s="177"/>
      <c r="E164" s="177"/>
      <c r="F164" s="178"/>
      <c r="G164" s="178"/>
      <c r="H164" s="178"/>
      <c r="I164" s="179"/>
      <c r="J164" s="179"/>
      <c r="K164" s="179"/>
      <c r="L164" s="179"/>
      <c r="M164" s="179"/>
      <c r="N164" s="179"/>
      <c r="O164" s="179"/>
      <c r="P164" s="180"/>
      <c r="Q164" s="180"/>
      <c r="R164" s="180"/>
      <c r="S164" s="180"/>
      <c r="T164" s="180"/>
      <c r="U164" s="180"/>
      <c r="V164" s="180"/>
      <c r="W164" s="177"/>
    </row>
    <row r="165" spans="1:23" x14ac:dyDescent="0.25">
      <c r="B165" s="177"/>
      <c r="C165" s="177"/>
      <c r="D165" s="177"/>
      <c r="E165" s="177"/>
      <c r="F165" s="178"/>
      <c r="G165" s="178"/>
      <c r="H165" s="178"/>
      <c r="I165" s="179"/>
      <c r="J165" s="179"/>
      <c r="K165" s="179"/>
      <c r="L165" s="179"/>
      <c r="M165" s="179"/>
      <c r="N165" s="179"/>
      <c r="O165" s="179"/>
      <c r="P165" s="180"/>
      <c r="Q165" s="180"/>
      <c r="R165" s="180"/>
      <c r="S165" s="180"/>
      <c r="T165" s="180"/>
      <c r="U165" s="180"/>
      <c r="V165" s="180"/>
      <c r="W165" s="177"/>
    </row>
    <row r="166" spans="1:23" x14ac:dyDescent="0.25">
      <c r="C166" s="177"/>
      <c r="F166" s="178"/>
      <c r="G166" s="178"/>
      <c r="H166" s="178"/>
      <c r="I166" s="179"/>
      <c r="J166" s="179"/>
      <c r="K166" s="179"/>
      <c r="L166" s="179"/>
      <c r="M166" s="179"/>
      <c r="N166" s="179"/>
      <c r="O166" s="179"/>
      <c r="P166" s="180"/>
      <c r="Q166" s="180"/>
      <c r="R166" s="180"/>
      <c r="S166" s="180"/>
      <c r="T166" s="180"/>
      <c r="U166" s="180"/>
      <c r="V166" s="180"/>
    </row>
  </sheetData>
  <mergeCells count="60">
    <mergeCell ref="B60:D60"/>
    <mergeCell ref="B61:D62"/>
    <mergeCell ref="B63:D63"/>
    <mergeCell ref="B17:D17"/>
    <mergeCell ref="A2:W2"/>
    <mergeCell ref="A3:W3"/>
    <mergeCell ref="A5:A6"/>
    <mergeCell ref="B5:D6"/>
    <mergeCell ref="E5:V5"/>
    <mergeCell ref="W5:W6"/>
    <mergeCell ref="E6:V6"/>
    <mergeCell ref="B24:D24"/>
    <mergeCell ref="C25:D25"/>
    <mergeCell ref="B18:D18"/>
    <mergeCell ref="B8:D8"/>
    <mergeCell ref="C9:D9"/>
    <mergeCell ref="B10:D10"/>
    <mergeCell ref="B42:D42"/>
    <mergeCell ref="B43:D43"/>
    <mergeCell ref="B46:D46"/>
    <mergeCell ref="B44:D45"/>
    <mergeCell ref="B26:D26"/>
    <mergeCell ref="B27:D27"/>
    <mergeCell ref="B33:D33"/>
    <mergeCell ref="B38:D38"/>
    <mergeCell ref="W86:W87"/>
    <mergeCell ref="B70:D70"/>
    <mergeCell ref="C71:D71"/>
    <mergeCell ref="C72:D72"/>
    <mergeCell ref="C73:D73"/>
    <mergeCell ref="W73:W74"/>
    <mergeCell ref="C74:D74"/>
    <mergeCell ref="C121:D121"/>
    <mergeCell ref="E137:V137"/>
    <mergeCell ref="B139:V139"/>
    <mergeCell ref="C57:D59"/>
    <mergeCell ref="B11:D12"/>
    <mergeCell ref="B14:D16"/>
    <mergeCell ref="B28:D31"/>
    <mergeCell ref="B32:D32"/>
    <mergeCell ref="C85:D85"/>
    <mergeCell ref="C86:D86"/>
    <mergeCell ref="B50:D50"/>
    <mergeCell ref="B51:D51"/>
    <mergeCell ref="B52:D52"/>
    <mergeCell ref="B53:D53"/>
    <mergeCell ref="C56:D56"/>
    <mergeCell ref="C41:D41"/>
    <mergeCell ref="W99:W100"/>
    <mergeCell ref="C102:D102"/>
    <mergeCell ref="C101:D101"/>
    <mergeCell ref="C97:D99"/>
    <mergeCell ref="C106:D106"/>
    <mergeCell ref="A108:A109"/>
    <mergeCell ref="W110:W111"/>
    <mergeCell ref="C113:D113"/>
    <mergeCell ref="C114:D114"/>
    <mergeCell ref="C119:D119"/>
    <mergeCell ref="C112:D112"/>
    <mergeCell ref="B108:D109"/>
  </mergeCells>
  <printOptions horizontalCentered="1"/>
  <pageMargins left="0.11811023622047245" right="0.11811023622047245" top="0.74803149606299213" bottom="0.55118110236220474" header="0.31496062992125984" footer="0.31496062992125984"/>
  <pageSetup paperSize="256" scale="4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opLeftCell="A13" zoomScale="68" zoomScaleNormal="68" workbookViewId="0">
      <selection activeCell="M26" sqref="M26"/>
    </sheetView>
  </sheetViews>
  <sheetFormatPr defaultRowHeight="15" x14ac:dyDescent="0.25"/>
  <cols>
    <col min="1" max="1" width="6" customWidth="1"/>
    <col min="2" max="3" width="5" customWidth="1"/>
    <col min="4" max="4" width="85.85546875" customWidth="1"/>
    <col min="5" max="5" width="18.7109375" customWidth="1"/>
    <col min="6" max="6" width="10.5703125" bestFit="1" customWidth="1"/>
    <col min="7" max="8" width="20.7109375" customWidth="1"/>
    <col min="9" max="9" width="4" customWidth="1"/>
    <col min="10" max="10" width="61.7109375" customWidth="1"/>
  </cols>
  <sheetData>
    <row r="2" spans="1:10" ht="18" x14ac:dyDescent="0.25">
      <c r="A2" s="1090" t="s">
        <v>186</v>
      </c>
      <c r="B2" s="1090"/>
      <c r="C2" s="1090"/>
      <c r="D2" s="1090"/>
      <c r="E2" s="1090"/>
      <c r="F2" s="1090"/>
      <c r="G2" s="1090"/>
      <c r="H2" s="1090"/>
      <c r="I2" s="1090"/>
      <c r="J2" s="1090"/>
    </row>
    <row r="3" spans="1:10" ht="18" x14ac:dyDescent="0.25">
      <c r="A3" s="1090" t="s">
        <v>187</v>
      </c>
      <c r="B3" s="1090"/>
      <c r="C3" s="1090"/>
      <c r="D3" s="1090"/>
      <c r="E3" s="1090"/>
      <c r="F3" s="1090"/>
      <c r="G3" s="1090"/>
      <c r="H3" s="1090"/>
      <c r="I3" s="1090"/>
      <c r="J3" s="1090"/>
    </row>
    <row r="4" spans="1:10" ht="18" x14ac:dyDescent="0.25">
      <c r="A4" s="1090" t="s">
        <v>188</v>
      </c>
      <c r="B4" s="1090"/>
      <c r="C4" s="1090"/>
      <c r="D4" s="1090"/>
      <c r="E4" s="1090"/>
      <c r="F4" s="1090"/>
      <c r="G4" s="1090"/>
      <c r="H4" s="1090"/>
      <c r="I4" s="1090"/>
      <c r="J4" s="1090"/>
    </row>
    <row r="5" spans="1:10" ht="0.75" customHeight="1" thickBot="1" x14ac:dyDescent="0.3">
      <c r="A5" s="210"/>
      <c r="B5" s="210"/>
      <c r="C5" s="210"/>
      <c r="D5" s="210"/>
      <c r="E5" s="210"/>
      <c r="F5" s="210"/>
      <c r="G5" s="210"/>
      <c r="H5" s="210"/>
      <c r="I5" s="210"/>
      <c r="J5" s="210"/>
    </row>
    <row r="6" spans="1:10" ht="35.25" customHeight="1" x14ac:dyDescent="0.25">
      <c r="A6" s="211"/>
      <c r="B6" s="1091" t="s">
        <v>189</v>
      </c>
      <c r="C6" s="1091"/>
      <c r="D6" s="1091"/>
      <c r="E6" s="212"/>
      <c r="F6" s="212"/>
      <c r="G6" s="213"/>
      <c r="H6" s="213"/>
      <c r="I6" s="214"/>
      <c r="J6" s="215"/>
    </row>
    <row r="7" spans="1:10" ht="36" customHeight="1" x14ac:dyDescent="0.25">
      <c r="A7" s="216"/>
      <c r="B7" s="217" t="s">
        <v>190</v>
      </c>
      <c r="C7" s="1084" t="s">
        <v>191</v>
      </c>
      <c r="D7" s="1084"/>
      <c r="E7" s="218"/>
      <c r="F7" s="219"/>
      <c r="G7" s="220"/>
      <c r="H7" s="220">
        <f t="shared" ref="H7:H42" si="0">E7*G7</f>
        <v>0</v>
      </c>
      <c r="I7" s="221"/>
      <c r="J7" s="222" t="s">
        <v>192</v>
      </c>
    </row>
    <row r="8" spans="1:10" ht="28.5" x14ac:dyDescent="0.25">
      <c r="A8" s="223"/>
      <c r="B8" s="224">
        <v>1</v>
      </c>
      <c r="C8" s="1083" t="s">
        <v>193</v>
      </c>
      <c r="D8" s="1083"/>
      <c r="E8" s="218"/>
      <c r="F8" s="219"/>
      <c r="G8" s="220"/>
      <c r="H8" s="220">
        <f t="shared" si="0"/>
        <v>0</v>
      </c>
      <c r="I8" s="221"/>
      <c r="J8" s="222" t="s">
        <v>194</v>
      </c>
    </row>
    <row r="9" spans="1:10" x14ac:dyDescent="0.25">
      <c r="A9" s="223"/>
      <c r="B9" s="224"/>
      <c r="C9" s="225"/>
      <c r="D9" s="226" t="s">
        <v>195</v>
      </c>
      <c r="E9" s="218">
        <v>10</v>
      </c>
      <c r="F9" s="219" t="s">
        <v>196</v>
      </c>
      <c r="G9" s="220">
        <v>40000</v>
      </c>
      <c r="H9" s="220">
        <f t="shared" si="0"/>
        <v>400000</v>
      </c>
      <c r="I9" s="221"/>
      <c r="J9" s="222" t="s">
        <v>197</v>
      </c>
    </row>
    <row r="10" spans="1:10" x14ac:dyDescent="0.25">
      <c r="A10" s="223"/>
      <c r="B10" s="224">
        <v>2</v>
      </c>
      <c r="C10" s="1083" t="s">
        <v>198</v>
      </c>
      <c r="D10" s="1083"/>
      <c r="E10" s="218"/>
      <c r="F10" s="219"/>
      <c r="G10" s="220"/>
      <c r="H10" s="220">
        <f t="shared" si="0"/>
        <v>0</v>
      </c>
      <c r="I10" s="221"/>
      <c r="J10" s="222" t="s">
        <v>199</v>
      </c>
    </row>
    <row r="11" spans="1:10" x14ac:dyDescent="0.25">
      <c r="A11" s="223"/>
      <c r="B11" s="224"/>
      <c r="C11" s="225"/>
      <c r="D11" s="226" t="s">
        <v>200</v>
      </c>
      <c r="E11" s="218">
        <v>100</v>
      </c>
      <c r="F11" s="219" t="s">
        <v>196</v>
      </c>
      <c r="G11" s="220">
        <v>10000</v>
      </c>
      <c r="H11" s="220">
        <f t="shared" si="0"/>
        <v>1000000</v>
      </c>
      <c r="I11" s="221"/>
      <c r="J11" s="222" t="s">
        <v>201</v>
      </c>
    </row>
    <row r="12" spans="1:10" x14ac:dyDescent="0.25">
      <c r="A12" s="227"/>
      <c r="B12" s="228"/>
      <c r="C12" s="229"/>
      <c r="D12" s="230"/>
      <c r="E12" s="231"/>
      <c r="F12" s="232"/>
      <c r="G12" s="233"/>
      <c r="H12" s="233"/>
      <c r="I12" s="234"/>
      <c r="J12" s="235"/>
    </row>
    <row r="13" spans="1:10" ht="33.75" customHeight="1" x14ac:dyDescent="0.25">
      <c r="A13" s="216"/>
      <c r="B13" s="217" t="s">
        <v>202</v>
      </c>
      <c r="C13" s="1084" t="s">
        <v>203</v>
      </c>
      <c r="D13" s="1084"/>
      <c r="E13" s="218"/>
      <c r="F13" s="219"/>
      <c r="G13" s="220"/>
      <c r="H13" s="220">
        <f t="shared" si="0"/>
        <v>0</v>
      </c>
      <c r="I13" s="221"/>
      <c r="J13" s="222"/>
    </row>
    <row r="14" spans="1:10" ht="20.25" customHeight="1" x14ac:dyDescent="0.25">
      <c r="A14" s="223"/>
      <c r="B14" s="224">
        <v>1</v>
      </c>
      <c r="C14" s="1085" t="s">
        <v>204</v>
      </c>
      <c r="D14" s="1085"/>
      <c r="E14" s="218">
        <v>2</v>
      </c>
      <c r="F14" s="219" t="s">
        <v>196</v>
      </c>
      <c r="G14" s="220">
        <v>40000</v>
      </c>
      <c r="H14" s="220">
        <f t="shared" si="0"/>
        <v>80000</v>
      </c>
      <c r="I14" s="221"/>
      <c r="J14" s="222"/>
    </row>
    <row r="15" spans="1:10" x14ac:dyDescent="0.25">
      <c r="A15" s="236"/>
      <c r="B15" s="237"/>
      <c r="C15" s="1086"/>
      <c r="D15" s="1087"/>
      <c r="E15" s="238"/>
      <c r="F15" s="239"/>
      <c r="G15" s="240"/>
      <c r="H15" s="240"/>
      <c r="I15" s="241"/>
      <c r="J15" s="242"/>
    </row>
    <row r="16" spans="1:10" ht="30" customHeight="1" x14ac:dyDescent="0.25">
      <c r="A16" s="216"/>
      <c r="B16" s="243" t="s">
        <v>205</v>
      </c>
      <c r="C16" s="1088" t="s">
        <v>206</v>
      </c>
      <c r="D16" s="1088"/>
      <c r="E16" s="218"/>
      <c r="F16" s="219"/>
      <c r="G16" s="220"/>
      <c r="H16" s="220">
        <f t="shared" si="0"/>
        <v>0</v>
      </c>
      <c r="I16" s="221"/>
      <c r="J16" s="222"/>
    </row>
    <row r="17" spans="1:10" x14ac:dyDescent="0.25">
      <c r="A17" s="223"/>
      <c r="B17" s="244">
        <v>1</v>
      </c>
      <c r="C17" s="245" t="s">
        <v>207</v>
      </c>
      <c r="D17" s="246"/>
      <c r="E17" s="218">
        <v>6</v>
      </c>
      <c r="F17" s="219" t="s">
        <v>196</v>
      </c>
      <c r="G17" s="220">
        <v>40000</v>
      </c>
      <c r="H17" s="220">
        <f t="shared" si="0"/>
        <v>240000</v>
      </c>
      <c r="I17" s="221"/>
      <c r="J17" s="222"/>
    </row>
    <row r="18" spans="1:10" x14ac:dyDescent="0.25">
      <c r="A18" s="223"/>
      <c r="B18" s="244">
        <v>2</v>
      </c>
      <c r="C18" s="245" t="s">
        <v>208</v>
      </c>
      <c r="D18" s="246"/>
      <c r="E18" s="218"/>
      <c r="F18" s="219"/>
      <c r="G18" s="220"/>
      <c r="H18" s="220">
        <f t="shared" si="0"/>
        <v>0</v>
      </c>
      <c r="I18" s="221"/>
      <c r="J18" s="222"/>
    </row>
    <row r="19" spans="1:10" x14ac:dyDescent="0.25">
      <c r="A19" s="223"/>
      <c r="B19" s="247"/>
      <c r="C19" s="248" t="s">
        <v>43</v>
      </c>
      <c r="D19" s="246" t="s">
        <v>209</v>
      </c>
      <c r="E19" s="218">
        <v>2</v>
      </c>
      <c r="F19" s="219" t="s">
        <v>210</v>
      </c>
      <c r="G19" s="220">
        <v>250000</v>
      </c>
      <c r="H19" s="220">
        <f t="shared" si="0"/>
        <v>500000</v>
      </c>
      <c r="I19" s="221"/>
      <c r="J19" s="222"/>
    </row>
    <row r="20" spans="1:10" x14ac:dyDescent="0.25">
      <c r="A20" s="223"/>
      <c r="B20" s="247"/>
      <c r="C20" s="248" t="s">
        <v>46</v>
      </c>
      <c r="D20" s="246" t="s">
        <v>211</v>
      </c>
      <c r="E20" s="218">
        <v>1</v>
      </c>
      <c r="F20" s="219" t="s">
        <v>196</v>
      </c>
      <c r="G20" s="220">
        <v>150000</v>
      </c>
      <c r="H20" s="220">
        <f t="shared" si="0"/>
        <v>150000</v>
      </c>
      <c r="I20" s="221"/>
      <c r="J20" s="222"/>
    </row>
    <row r="21" spans="1:10" x14ac:dyDescent="0.25">
      <c r="A21" s="223"/>
      <c r="B21" s="247"/>
      <c r="C21" s="248" t="s">
        <v>212</v>
      </c>
      <c r="D21" s="246" t="s">
        <v>213</v>
      </c>
      <c r="E21" s="218"/>
      <c r="F21" s="219"/>
      <c r="G21" s="220"/>
      <c r="H21" s="220">
        <f t="shared" si="0"/>
        <v>0</v>
      </c>
      <c r="I21" s="221"/>
      <c r="J21" s="222"/>
    </row>
    <row r="22" spans="1:10" x14ac:dyDescent="0.25">
      <c r="A22" s="223"/>
      <c r="B22" s="247"/>
      <c r="C22" s="248" t="s">
        <v>214</v>
      </c>
      <c r="D22" s="246" t="s">
        <v>215</v>
      </c>
      <c r="E22" s="218">
        <v>1</v>
      </c>
      <c r="F22" s="219" t="s">
        <v>196</v>
      </c>
      <c r="G22" s="220">
        <v>100000</v>
      </c>
      <c r="H22" s="220">
        <f t="shared" si="0"/>
        <v>100000</v>
      </c>
      <c r="I22" s="221"/>
      <c r="J22" s="222"/>
    </row>
    <row r="23" spans="1:10" x14ac:dyDescent="0.25">
      <c r="A23" s="223"/>
      <c r="B23" s="247"/>
      <c r="C23" s="249" t="s">
        <v>214</v>
      </c>
      <c r="D23" s="246" t="s">
        <v>216</v>
      </c>
      <c r="E23" s="218">
        <v>1</v>
      </c>
      <c r="F23" s="219" t="s">
        <v>217</v>
      </c>
      <c r="G23" s="220">
        <v>100000</v>
      </c>
      <c r="H23" s="220">
        <f t="shared" si="0"/>
        <v>100000</v>
      </c>
      <c r="I23" s="221"/>
      <c r="J23" s="222"/>
    </row>
    <row r="24" spans="1:10" x14ac:dyDescent="0.25">
      <c r="A24" s="236"/>
      <c r="B24" s="250"/>
      <c r="C24" s="251"/>
      <c r="D24" s="252"/>
      <c r="E24" s="238"/>
      <c r="F24" s="239"/>
      <c r="G24" s="240"/>
      <c r="H24" s="240">
        <f t="shared" si="0"/>
        <v>0</v>
      </c>
      <c r="I24" s="241"/>
      <c r="J24" s="242"/>
    </row>
    <row r="25" spans="1:10" ht="27.75" customHeight="1" x14ac:dyDescent="0.25">
      <c r="A25" s="216"/>
      <c r="B25" s="253" t="s">
        <v>218</v>
      </c>
      <c r="C25" s="1089" t="s">
        <v>219</v>
      </c>
      <c r="D25" s="1089"/>
      <c r="E25" s="218"/>
      <c r="F25" s="219"/>
      <c r="G25" s="220"/>
      <c r="H25" s="220">
        <f t="shared" si="0"/>
        <v>0</v>
      </c>
      <c r="I25" s="221"/>
      <c r="J25" s="222"/>
    </row>
    <row r="26" spans="1:10" x14ac:dyDescent="0.25">
      <c r="A26" s="223"/>
      <c r="B26" s="254">
        <v>1</v>
      </c>
      <c r="C26" s="245" t="s">
        <v>220</v>
      </c>
      <c r="D26" s="246"/>
      <c r="E26" s="218"/>
      <c r="F26" s="219"/>
      <c r="G26" s="220"/>
      <c r="H26" s="220">
        <f t="shared" si="0"/>
        <v>0</v>
      </c>
      <c r="I26" s="221"/>
      <c r="J26" s="222"/>
    </row>
    <row r="27" spans="1:10" x14ac:dyDescent="0.25">
      <c r="A27" s="223"/>
      <c r="B27" s="254"/>
      <c r="C27" s="248" t="s">
        <v>43</v>
      </c>
      <c r="D27" s="246" t="s">
        <v>221</v>
      </c>
      <c r="E27" s="218">
        <v>30</v>
      </c>
      <c r="F27" s="219" t="s">
        <v>196</v>
      </c>
      <c r="G27" s="220">
        <v>10000</v>
      </c>
      <c r="H27" s="220">
        <f t="shared" si="0"/>
        <v>300000</v>
      </c>
      <c r="I27" s="221"/>
      <c r="J27" s="222" t="s">
        <v>222</v>
      </c>
    </row>
    <row r="28" spans="1:10" x14ac:dyDescent="0.25">
      <c r="A28" s="223"/>
      <c r="B28" s="254"/>
      <c r="C28" s="248" t="s">
        <v>46</v>
      </c>
      <c r="D28" s="246" t="s">
        <v>223</v>
      </c>
      <c r="E28" s="218">
        <v>300</v>
      </c>
      <c r="F28" s="219" t="s">
        <v>196</v>
      </c>
      <c r="G28" s="220">
        <v>10000</v>
      </c>
      <c r="H28" s="220">
        <f t="shared" si="0"/>
        <v>3000000</v>
      </c>
      <c r="I28" s="221"/>
      <c r="J28" s="222" t="s">
        <v>222</v>
      </c>
    </row>
    <row r="29" spans="1:10" ht="15.75" x14ac:dyDescent="0.25">
      <c r="A29" s="223"/>
      <c r="B29" s="254">
        <v>2</v>
      </c>
      <c r="C29" s="245" t="s">
        <v>224</v>
      </c>
      <c r="D29" s="255"/>
      <c r="E29" s="218">
        <v>30</v>
      </c>
      <c r="F29" s="219" t="s">
        <v>210</v>
      </c>
      <c r="G29" s="220">
        <v>100000</v>
      </c>
      <c r="H29" s="220">
        <f t="shared" si="0"/>
        <v>3000000</v>
      </c>
      <c r="I29" s="221"/>
      <c r="J29" s="222"/>
    </row>
    <row r="30" spans="1:10" x14ac:dyDescent="0.25">
      <c r="A30" s="236"/>
      <c r="B30" s="250"/>
      <c r="C30" s="251"/>
      <c r="D30" s="252"/>
      <c r="E30" s="238"/>
      <c r="F30" s="239"/>
      <c r="G30" s="240"/>
      <c r="H30" s="240">
        <f t="shared" si="0"/>
        <v>0</v>
      </c>
      <c r="I30" s="241"/>
      <c r="J30" s="242"/>
    </row>
    <row r="31" spans="1:10" ht="27.75" customHeight="1" x14ac:dyDescent="0.25">
      <c r="A31" s="216"/>
      <c r="B31" s="256" t="s">
        <v>225</v>
      </c>
      <c r="C31" s="1079" t="s">
        <v>226</v>
      </c>
      <c r="D31" s="1080"/>
      <c r="E31" s="218"/>
      <c r="F31" s="219"/>
      <c r="G31" s="220"/>
      <c r="H31" s="220">
        <f t="shared" si="0"/>
        <v>0</v>
      </c>
      <c r="I31" s="221"/>
      <c r="J31" s="222"/>
    </row>
    <row r="32" spans="1:10" x14ac:dyDescent="0.25">
      <c r="A32" s="223"/>
      <c r="B32" s="254">
        <v>1</v>
      </c>
      <c r="C32" s="245" t="s">
        <v>227</v>
      </c>
      <c r="D32" s="246"/>
      <c r="E32" s="218">
        <v>1</v>
      </c>
      <c r="F32" s="219" t="s">
        <v>196</v>
      </c>
      <c r="G32" s="220">
        <v>300000</v>
      </c>
      <c r="H32" s="220">
        <f t="shared" si="0"/>
        <v>300000</v>
      </c>
      <c r="I32" s="221"/>
      <c r="J32" s="222"/>
    </row>
    <row r="33" spans="1:12" x14ac:dyDescent="0.25">
      <c r="A33" s="223"/>
      <c r="B33" s="254">
        <v>2</v>
      </c>
      <c r="C33" s="245" t="s">
        <v>228</v>
      </c>
      <c r="D33" s="246"/>
      <c r="E33" s="218">
        <v>1</v>
      </c>
      <c r="F33" s="219" t="s">
        <v>196</v>
      </c>
      <c r="G33" s="220">
        <v>300000</v>
      </c>
      <c r="H33" s="220">
        <f t="shared" si="0"/>
        <v>300000</v>
      </c>
      <c r="I33" s="221"/>
      <c r="J33" s="222"/>
    </row>
    <row r="34" spans="1:12" x14ac:dyDescent="0.25">
      <c r="A34" s="223"/>
      <c r="B34" s="254">
        <v>3</v>
      </c>
      <c r="C34" s="245" t="s">
        <v>229</v>
      </c>
      <c r="D34" s="246"/>
      <c r="E34" s="218">
        <v>1</v>
      </c>
      <c r="F34" s="219" t="s">
        <v>196</v>
      </c>
      <c r="G34" s="220">
        <v>250000</v>
      </c>
      <c r="H34" s="220">
        <f t="shared" si="0"/>
        <v>250000</v>
      </c>
      <c r="I34" s="221"/>
      <c r="J34" s="222"/>
    </row>
    <row r="35" spans="1:12" x14ac:dyDescent="0.25">
      <c r="A35" s="236"/>
      <c r="B35" s="257"/>
      <c r="C35" s="251"/>
      <c r="D35" s="252"/>
      <c r="E35" s="238"/>
      <c r="F35" s="239"/>
      <c r="G35" s="240"/>
      <c r="H35" s="240">
        <f t="shared" si="0"/>
        <v>0</v>
      </c>
      <c r="I35" s="241"/>
      <c r="J35" s="242"/>
    </row>
    <row r="36" spans="1:12" ht="31.5" customHeight="1" x14ac:dyDescent="0.25">
      <c r="A36" s="216"/>
      <c r="B36" s="256" t="s">
        <v>230</v>
      </c>
      <c r="C36" s="1079" t="s">
        <v>231</v>
      </c>
      <c r="D36" s="1080"/>
      <c r="E36" s="218"/>
      <c r="F36" s="219"/>
      <c r="G36" s="220"/>
      <c r="H36" s="220">
        <f t="shared" si="0"/>
        <v>0</v>
      </c>
      <c r="I36" s="221"/>
      <c r="J36" s="222"/>
    </row>
    <row r="37" spans="1:12" x14ac:dyDescent="0.25">
      <c r="A37" s="223"/>
      <c r="B37" s="254">
        <v>1</v>
      </c>
      <c r="C37" s="245" t="s">
        <v>204</v>
      </c>
      <c r="D37" s="246"/>
      <c r="E37" s="218">
        <v>2</v>
      </c>
      <c r="F37" s="219" t="s">
        <v>196</v>
      </c>
      <c r="G37" s="220">
        <v>40000</v>
      </c>
      <c r="H37" s="220">
        <f t="shared" si="0"/>
        <v>80000</v>
      </c>
      <c r="I37" s="221"/>
      <c r="J37" s="222"/>
    </row>
    <row r="38" spans="1:12" x14ac:dyDescent="0.25">
      <c r="A38" s="236"/>
      <c r="B38" s="257"/>
      <c r="C38" s="251"/>
      <c r="D38" s="252"/>
      <c r="E38" s="238"/>
      <c r="F38" s="239"/>
      <c r="G38" s="240"/>
      <c r="H38" s="240">
        <f t="shared" si="0"/>
        <v>0</v>
      </c>
      <c r="I38" s="241"/>
      <c r="J38" s="242"/>
    </row>
    <row r="39" spans="1:12" x14ac:dyDescent="0.25">
      <c r="A39" s="216"/>
      <c r="B39" s="256" t="s">
        <v>225</v>
      </c>
      <c r="C39" s="258" t="s">
        <v>232</v>
      </c>
      <c r="D39" s="259"/>
      <c r="E39" s="218"/>
      <c r="F39" s="219"/>
      <c r="G39" s="220"/>
      <c r="H39" s="220">
        <f t="shared" si="0"/>
        <v>0</v>
      </c>
      <c r="I39" s="221"/>
      <c r="J39" s="222"/>
    </row>
    <row r="40" spans="1:12" x14ac:dyDescent="0.25">
      <c r="A40" s="223"/>
      <c r="B40" s="254">
        <v>1</v>
      </c>
      <c r="C40" s="245" t="s">
        <v>233</v>
      </c>
      <c r="D40" s="246"/>
      <c r="E40" s="218">
        <v>1</v>
      </c>
      <c r="F40" s="219" t="s">
        <v>217</v>
      </c>
      <c r="G40" s="220">
        <v>200000</v>
      </c>
      <c r="H40" s="220">
        <f t="shared" si="0"/>
        <v>200000</v>
      </c>
      <c r="I40" s="221"/>
      <c r="J40" s="222"/>
    </row>
    <row r="41" spans="1:12" ht="15.75" x14ac:dyDescent="0.25">
      <c r="A41" s="223"/>
      <c r="B41" s="247"/>
      <c r="C41" s="248"/>
      <c r="D41" s="260"/>
      <c r="E41" s="218"/>
      <c r="F41" s="219"/>
      <c r="G41" s="220"/>
      <c r="H41" s="220">
        <f t="shared" si="0"/>
        <v>0</v>
      </c>
      <c r="I41" s="221"/>
      <c r="J41" s="222"/>
    </row>
    <row r="42" spans="1:12" ht="15.75" thickBot="1" x14ac:dyDescent="0.3">
      <c r="A42" s="261"/>
      <c r="B42" s="262"/>
      <c r="C42" s="263"/>
      <c r="D42" s="264"/>
      <c r="E42" s="265"/>
      <c r="F42" s="266"/>
      <c r="G42" s="267"/>
      <c r="H42" s="268">
        <f t="shared" si="0"/>
        <v>0</v>
      </c>
      <c r="I42" s="269"/>
      <c r="J42" s="270"/>
    </row>
    <row r="43" spans="1:12" ht="15.75" thickBot="1" x14ac:dyDescent="0.3">
      <c r="A43" s="271"/>
      <c r="B43" s="1081" t="s">
        <v>234</v>
      </c>
      <c r="C43" s="1082"/>
      <c r="D43" s="1082"/>
      <c r="E43" s="271"/>
      <c r="F43" s="272"/>
      <c r="G43" s="273"/>
      <c r="H43" s="274">
        <f>SUM(H7:H42)</f>
        <v>10000000</v>
      </c>
      <c r="I43" s="275"/>
      <c r="J43" s="276"/>
    </row>
    <row r="44" spans="1:12" ht="15.75" x14ac:dyDescent="0.25">
      <c r="A44" s="277"/>
      <c r="B44" s="277"/>
      <c r="C44" s="277"/>
      <c r="D44" s="278"/>
      <c r="E44" s="278"/>
      <c r="F44" s="278"/>
      <c r="G44" s="279"/>
      <c r="H44" s="279"/>
      <c r="I44" s="280"/>
      <c r="J44" s="281"/>
    </row>
    <row r="45" spans="1:12" ht="15.75" x14ac:dyDescent="0.25">
      <c r="A45" s="277"/>
      <c r="B45" s="277"/>
      <c r="C45" s="277"/>
      <c r="D45" s="278"/>
      <c r="E45" s="278"/>
      <c r="F45" s="278"/>
      <c r="G45" s="279"/>
      <c r="H45" s="279"/>
      <c r="I45" s="280"/>
      <c r="J45" s="281"/>
    </row>
    <row r="46" spans="1:12" ht="15.75" x14ac:dyDescent="0.25">
      <c r="A46" s="278"/>
      <c r="B46" s="278"/>
      <c r="C46" s="278"/>
      <c r="D46" s="179"/>
      <c r="E46" s="179"/>
      <c r="F46" s="179"/>
      <c r="G46" s="179"/>
      <c r="H46" s="196" t="s">
        <v>151</v>
      </c>
      <c r="I46" s="179"/>
      <c r="J46" s="179"/>
      <c r="K46" s="180"/>
      <c r="L46" s="180"/>
    </row>
    <row r="47" spans="1:12" ht="15.75" x14ac:dyDescent="0.25">
      <c r="A47" s="278"/>
      <c r="B47" s="278"/>
      <c r="C47" s="278"/>
      <c r="D47" s="197"/>
      <c r="E47" s="197"/>
      <c r="F47" s="198"/>
      <c r="G47" s="179"/>
      <c r="H47" s="199" t="s">
        <v>152</v>
      </c>
      <c r="I47" s="179"/>
      <c r="J47" s="179"/>
      <c r="K47" s="180"/>
      <c r="L47" s="180"/>
    </row>
    <row r="48" spans="1:12" ht="15.75" x14ac:dyDescent="0.25">
      <c r="A48" s="278"/>
      <c r="B48" s="278"/>
      <c r="C48" s="278"/>
      <c r="D48" s="196" t="s">
        <v>153</v>
      </c>
      <c r="E48" s="179"/>
      <c r="F48" s="198"/>
      <c r="G48" s="179"/>
      <c r="H48" s="199"/>
      <c r="I48" s="179"/>
      <c r="J48" s="179"/>
      <c r="K48" s="180"/>
      <c r="L48" s="180"/>
    </row>
    <row r="49" spans="1:12" ht="15.75" x14ac:dyDescent="0.25">
      <c r="A49" s="278"/>
      <c r="B49" s="278"/>
      <c r="C49" s="278"/>
      <c r="D49" s="179"/>
      <c r="E49" s="179"/>
      <c r="F49" s="198"/>
      <c r="G49" s="179"/>
      <c r="H49" s="199"/>
      <c r="I49" s="179"/>
      <c r="J49" s="179"/>
      <c r="K49" s="180"/>
      <c r="L49" s="180"/>
    </row>
    <row r="50" spans="1:12" ht="15.75" x14ac:dyDescent="0.25">
      <c r="A50" s="278"/>
      <c r="B50" s="278"/>
      <c r="C50" s="278"/>
      <c r="D50" s="179"/>
      <c r="E50" s="179"/>
      <c r="F50" s="198"/>
      <c r="G50" s="179"/>
      <c r="H50" s="199"/>
      <c r="I50" s="179"/>
      <c r="J50" s="179"/>
      <c r="K50" s="180"/>
      <c r="L50" s="180"/>
    </row>
    <row r="51" spans="1:12" ht="15.75" x14ac:dyDescent="0.25">
      <c r="A51" s="278"/>
      <c r="B51" s="278"/>
      <c r="C51" s="278"/>
      <c r="D51" s="179"/>
      <c r="E51" s="179"/>
      <c r="F51" s="198"/>
      <c r="G51" s="179"/>
      <c r="H51" s="199"/>
      <c r="I51" s="179"/>
      <c r="J51" s="179"/>
      <c r="K51" s="180"/>
      <c r="L51" s="180"/>
    </row>
    <row r="52" spans="1:12" ht="15.75" x14ac:dyDescent="0.25">
      <c r="A52" s="278"/>
      <c r="B52" s="278"/>
      <c r="C52" s="278"/>
      <c r="D52" s="179"/>
      <c r="E52" s="179"/>
      <c r="F52" s="198"/>
      <c r="G52" s="179"/>
      <c r="H52" s="199"/>
      <c r="I52" s="179"/>
      <c r="J52" s="179"/>
      <c r="K52" s="180"/>
      <c r="L52" s="180"/>
    </row>
    <row r="53" spans="1:12" ht="15.75" x14ac:dyDescent="0.25">
      <c r="A53" s="278"/>
      <c r="B53" s="278"/>
      <c r="C53" s="278"/>
      <c r="D53" s="179"/>
      <c r="E53" s="179"/>
      <c r="F53" s="198"/>
      <c r="G53" s="179"/>
      <c r="H53" s="200" t="s">
        <v>154</v>
      </c>
      <c r="I53" s="179"/>
      <c r="J53" s="179"/>
      <c r="K53" s="180"/>
      <c r="L53" s="180"/>
    </row>
    <row r="54" spans="1:12" ht="15.75" x14ac:dyDescent="0.25">
      <c r="A54" s="278"/>
      <c r="B54" s="278"/>
      <c r="C54" s="278"/>
      <c r="D54" s="200" t="s">
        <v>155</v>
      </c>
      <c r="E54" s="179"/>
      <c r="F54" s="198"/>
      <c r="G54" s="179"/>
      <c r="H54" s="201" t="s">
        <v>156</v>
      </c>
      <c r="I54" s="179"/>
      <c r="J54" s="179"/>
      <c r="K54" s="180"/>
      <c r="L54" s="180"/>
    </row>
  </sheetData>
  <mergeCells count="15">
    <mergeCell ref="C8:D8"/>
    <mergeCell ref="A2:J2"/>
    <mergeCell ref="A3:J3"/>
    <mergeCell ref="A4:J4"/>
    <mergeCell ref="B6:D6"/>
    <mergeCell ref="C7:D7"/>
    <mergeCell ref="C31:D31"/>
    <mergeCell ref="C36:D36"/>
    <mergeCell ref="B43:D43"/>
    <mergeCell ref="C10:D10"/>
    <mergeCell ref="C13:D13"/>
    <mergeCell ref="C14:D14"/>
    <mergeCell ref="C15:D15"/>
    <mergeCell ref="C16:D16"/>
    <mergeCell ref="C25:D25"/>
  </mergeCells>
  <printOptions horizontalCentered="1"/>
  <pageMargins left="0.11811023622047245" right="0.11811023622047245" top="0.47244094488188981" bottom="0.11811023622047245" header="0.31496062992125984" footer="0.31496062992125984"/>
  <pageSetup paperSize="9" scale="6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I20" sqref="I20"/>
    </sheetView>
  </sheetViews>
  <sheetFormatPr defaultRowHeight="15" x14ac:dyDescent="0.25"/>
  <cols>
    <col min="2" max="2" width="24.140625" customWidth="1"/>
    <col min="3" max="3" width="16.7109375" customWidth="1"/>
    <col min="4" max="4" width="17.140625" hidden="1" customWidth="1"/>
    <col min="5" max="5" width="19.140625" customWidth="1"/>
    <col min="6" max="6" width="15.85546875" customWidth="1"/>
    <col min="7" max="7" width="17.28515625" customWidth="1"/>
    <col min="11" max="11" width="16.7109375" customWidth="1"/>
  </cols>
  <sheetData>
    <row r="1" spans="1:6" x14ac:dyDescent="0.25">
      <c r="A1" s="504" t="s">
        <v>294</v>
      </c>
    </row>
    <row r="2" spans="1:6" x14ac:dyDescent="0.25">
      <c r="A2" s="496" t="s">
        <v>285</v>
      </c>
      <c r="B2" s="496" t="s">
        <v>286</v>
      </c>
      <c r="C2" s="496" t="s">
        <v>283</v>
      </c>
      <c r="D2" s="496" t="s">
        <v>284</v>
      </c>
      <c r="E2" s="496" t="s">
        <v>287</v>
      </c>
      <c r="F2" s="501" t="s">
        <v>300</v>
      </c>
    </row>
    <row r="3" spans="1:6" x14ac:dyDescent="0.25">
      <c r="A3" s="496">
        <v>1</v>
      </c>
      <c r="B3" s="497" t="s">
        <v>21</v>
      </c>
      <c r="C3" s="498">
        <v>401300</v>
      </c>
      <c r="D3" s="497"/>
      <c r="E3" s="498">
        <f t="shared" ref="E3:E13" si="0">C3+D3</f>
        <v>401300</v>
      </c>
      <c r="F3" s="496" t="s">
        <v>301</v>
      </c>
    </row>
    <row r="4" spans="1:6" x14ac:dyDescent="0.25">
      <c r="A4" s="496">
        <v>2</v>
      </c>
      <c r="B4" s="497" t="s">
        <v>303</v>
      </c>
      <c r="C4" s="498">
        <v>600000</v>
      </c>
      <c r="D4" s="498"/>
      <c r="E4" s="498">
        <f t="shared" si="0"/>
        <v>600000</v>
      </c>
      <c r="F4" s="496" t="s">
        <v>301</v>
      </c>
    </row>
    <row r="5" spans="1:6" x14ac:dyDescent="0.25">
      <c r="A5" s="496">
        <v>3</v>
      </c>
      <c r="B5" s="497" t="s">
        <v>9</v>
      </c>
      <c r="C5" s="498">
        <v>7990000</v>
      </c>
      <c r="D5" s="498"/>
      <c r="E5" s="498">
        <f t="shared" si="0"/>
        <v>7990000</v>
      </c>
      <c r="F5" s="496" t="s">
        <v>301</v>
      </c>
    </row>
    <row r="6" spans="1:6" x14ac:dyDescent="0.25">
      <c r="A6" s="496">
        <v>4</v>
      </c>
      <c r="B6" s="499" t="s">
        <v>288</v>
      </c>
      <c r="C6" s="500">
        <f>(15*20000*10)-40000</f>
        <v>2960000</v>
      </c>
      <c r="D6" s="497"/>
      <c r="E6" s="498">
        <f t="shared" si="0"/>
        <v>2960000</v>
      </c>
      <c r="F6" s="496"/>
    </row>
    <row r="7" spans="1:6" x14ac:dyDescent="0.25">
      <c r="A7" s="496">
        <v>5</v>
      </c>
      <c r="B7" s="499" t="s">
        <v>289</v>
      </c>
      <c r="C7" s="500">
        <f>5*25000*10</f>
        <v>1250000</v>
      </c>
      <c r="D7" s="497"/>
      <c r="E7" s="498">
        <f t="shared" si="0"/>
        <v>1250000</v>
      </c>
      <c r="F7" s="496"/>
    </row>
    <row r="8" spans="1:6" x14ac:dyDescent="0.25">
      <c r="A8" s="496">
        <v>6</v>
      </c>
      <c r="B8" s="499" t="s">
        <v>291</v>
      </c>
      <c r="C8" s="500">
        <f>3*15000*10</f>
        <v>450000</v>
      </c>
      <c r="D8" s="497"/>
      <c r="E8" s="498">
        <f t="shared" si="0"/>
        <v>450000</v>
      </c>
      <c r="F8" s="496"/>
    </row>
    <row r="9" spans="1:6" x14ac:dyDescent="0.25">
      <c r="A9" s="496">
        <v>7</v>
      </c>
      <c r="B9" s="499" t="s">
        <v>290</v>
      </c>
      <c r="C9" s="500">
        <f>1*20000*10</f>
        <v>200000</v>
      </c>
      <c r="D9" s="497"/>
      <c r="E9" s="498">
        <f t="shared" si="0"/>
        <v>200000</v>
      </c>
      <c r="F9" s="496"/>
    </row>
    <row r="10" spans="1:6" x14ac:dyDescent="0.25">
      <c r="A10" s="496">
        <v>8</v>
      </c>
      <c r="B10" s="497" t="s">
        <v>292</v>
      </c>
      <c r="C10" s="498">
        <v>134400</v>
      </c>
      <c r="D10" s="497"/>
      <c r="E10" s="498">
        <f t="shared" si="0"/>
        <v>134400</v>
      </c>
      <c r="F10" s="496" t="s">
        <v>301</v>
      </c>
    </row>
    <row r="11" spans="1:6" x14ac:dyDescent="0.25">
      <c r="A11" s="496">
        <v>9</v>
      </c>
      <c r="B11" s="497" t="s">
        <v>299</v>
      </c>
      <c r="C11" s="498">
        <v>50000</v>
      </c>
      <c r="D11" s="497"/>
      <c r="E11" s="498">
        <f t="shared" si="0"/>
        <v>50000</v>
      </c>
      <c r="F11" s="496" t="s">
        <v>301</v>
      </c>
    </row>
    <row r="12" spans="1:6" x14ac:dyDescent="0.25">
      <c r="A12" s="496">
        <v>10</v>
      </c>
      <c r="B12" s="497" t="s">
        <v>293</v>
      </c>
      <c r="C12" s="498">
        <v>200000</v>
      </c>
      <c r="D12" s="497"/>
      <c r="E12" s="498">
        <f t="shared" si="0"/>
        <v>200000</v>
      </c>
      <c r="F12" s="496" t="s">
        <v>301</v>
      </c>
    </row>
    <row r="13" spans="1:6" x14ac:dyDescent="0.25">
      <c r="A13" s="496">
        <v>11</v>
      </c>
      <c r="B13" s="497" t="s">
        <v>295</v>
      </c>
      <c r="C13" s="498">
        <v>150000</v>
      </c>
      <c r="D13" s="497"/>
      <c r="E13" s="498">
        <f t="shared" si="0"/>
        <v>150000</v>
      </c>
      <c r="F13" s="496" t="s">
        <v>301</v>
      </c>
    </row>
    <row r="14" spans="1:6" x14ac:dyDescent="0.25">
      <c r="A14" s="496">
        <v>12</v>
      </c>
      <c r="B14" s="497" t="s">
        <v>297</v>
      </c>
      <c r="C14" s="498">
        <f>4%*8440000</f>
        <v>337600</v>
      </c>
      <c r="D14" s="497"/>
      <c r="E14" s="498">
        <f t="shared" ref="E14:E16" si="1">C14+D14</f>
        <v>337600</v>
      </c>
      <c r="F14" s="496"/>
    </row>
    <row r="15" spans="1:6" x14ac:dyDescent="0.25">
      <c r="A15" s="496">
        <v>13</v>
      </c>
      <c r="B15" s="497" t="s">
        <v>298</v>
      </c>
      <c r="C15" s="498">
        <f>15%*500000</f>
        <v>75000</v>
      </c>
      <c r="D15" s="497"/>
      <c r="E15" s="498">
        <f t="shared" si="1"/>
        <v>75000</v>
      </c>
      <c r="F15" s="496"/>
    </row>
    <row r="16" spans="1:6" x14ac:dyDescent="0.25">
      <c r="A16" s="496">
        <v>14</v>
      </c>
      <c r="B16" s="503" t="s">
        <v>302</v>
      </c>
      <c r="C16" s="498">
        <f>9*75000</f>
        <v>675000</v>
      </c>
      <c r="D16" s="497"/>
      <c r="E16" s="498">
        <f t="shared" si="1"/>
        <v>675000</v>
      </c>
      <c r="F16" s="497"/>
    </row>
    <row r="17" spans="3:11" x14ac:dyDescent="0.25">
      <c r="E17" s="502">
        <f>SUM(E3:E13)</f>
        <v>14385700</v>
      </c>
      <c r="K17" s="495"/>
    </row>
    <row r="19" spans="3:11" x14ac:dyDescent="0.25">
      <c r="C19" s="504" t="s">
        <v>296</v>
      </c>
      <c r="E19" s="505">
        <v>15930000</v>
      </c>
    </row>
    <row r="20" spans="3:11" x14ac:dyDescent="0.25">
      <c r="C20" t="s">
        <v>304</v>
      </c>
      <c r="E20" s="495">
        <f>E19-E17</f>
        <v>1544300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RAB MOU</vt:lpstr>
      <vt:lpstr>PEMBELAJARAN</vt:lpstr>
      <vt:lpstr>PPP DAN BUDAYA KERJA</vt:lpstr>
      <vt:lpstr>PERUNDUNGAN</vt:lpstr>
      <vt:lpstr>IHT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Harisjava</dc:creator>
  <cp:lastModifiedBy>FAJRUSSATHI'</cp:lastModifiedBy>
  <cp:lastPrinted>2021-12-14T05:25:38Z</cp:lastPrinted>
  <dcterms:created xsi:type="dcterms:W3CDTF">2021-07-24T02:41:28Z</dcterms:created>
  <dcterms:modified xsi:type="dcterms:W3CDTF">2021-12-15T04:11:30Z</dcterms:modified>
</cp:coreProperties>
</file>