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8880b81ad019d9e/Documents/Commission/1. Basic Commission/1. Excel/"/>
    </mc:Choice>
  </mc:AlternateContent>
  <xr:revisionPtr revIDLastSave="1" documentId="8_{6D541A51-49C7-49D6-8DCD-8844C1816E61}" xr6:coauthVersionLast="47" xr6:coauthVersionMax="47" xr10:uidLastSave="{31B67489-CF50-4CAC-AE7F-7E02E1E85A29}"/>
  <bookViews>
    <workbookView xWindow="-108" yWindow="-108" windowWidth="23256" windowHeight="12456" firstSheet="3" activeTab="4" xr2:uid="{00000000-000D-0000-FFFF-FFFF00000000}"/>
  </bookViews>
  <sheets>
    <sheet name="Sheet1" sheetId="1" r:id="rId1"/>
    <sheet name="Paid on Jun" sheetId="2" r:id="rId2"/>
    <sheet name="6. Net Price" sheetId="4" r:id="rId3"/>
    <sheet name="list" sheetId="5" r:id="rId4"/>
    <sheet name="Sheet3" sheetId="6" r:id="rId5"/>
    <sheet name="Sheet2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1" i="4" l="1"/>
  <c r="F139" i="4"/>
  <c r="B134" i="4"/>
  <c r="F132" i="4"/>
  <c r="B127" i="4"/>
  <c r="F125" i="4"/>
  <c r="F122" i="4"/>
  <c r="B120" i="4"/>
  <c r="F115" i="4"/>
  <c r="B113" i="4"/>
  <c r="F112" i="4"/>
  <c r="B110" i="4"/>
  <c r="F105" i="4"/>
  <c r="B103" i="4"/>
  <c r="F98" i="4"/>
  <c r="B96" i="4"/>
  <c r="F95" i="4"/>
  <c r="B89" i="4"/>
  <c r="F88" i="4"/>
  <c r="B86" i="4"/>
  <c r="F81" i="4"/>
  <c r="B77" i="4"/>
  <c r="B79" i="4" s="1"/>
  <c r="B74" i="4"/>
  <c r="F72" i="4"/>
  <c r="F69" i="4"/>
  <c r="B67" i="4"/>
  <c r="B64" i="4"/>
  <c r="F60" i="4"/>
  <c r="F62" i="4" s="1"/>
  <c r="F57" i="4"/>
  <c r="B57" i="4"/>
  <c r="F50" i="4"/>
  <c r="B50" i="4"/>
  <c r="F47" i="4"/>
  <c r="B43" i="4"/>
  <c r="F40" i="4"/>
  <c r="B40" i="4"/>
  <c r="B33" i="4"/>
  <c r="F30" i="4"/>
  <c r="B30" i="4"/>
  <c r="F23" i="4"/>
  <c r="B23" i="4"/>
  <c r="F16" i="4"/>
  <c r="B16" i="4"/>
  <c r="F13" i="4"/>
  <c r="B9" i="4"/>
  <c r="F6" i="4"/>
  <c r="B6" i="4"/>
  <c r="N151" i="2"/>
  <c r="N153" i="2" s="1"/>
  <c r="N156" i="2" s="1"/>
  <c r="N159" i="2" s="1"/>
  <c r="F112" i="2"/>
  <c r="F111" i="2"/>
  <c r="L111" i="2" s="1"/>
  <c r="K123" i="2" s="1"/>
  <c r="F108" i="2"/>
  <c r="F105" i="2"/>
  <c r="F102" i="2"/>
  <c r="F99" i="2"/>
  <c r="F96" i="2"/>
  <c r="F93" i="2"/>
  <c r="F90" i="2"/>
  <c r="F87" i="2"/>
  <c r="O87" i="2" s="1"/>
  <c r="F84" i="2"/>
  <c r="F81" i="2"/>
  <c r="F78" i="2"/>
  <c r="F75" i="2"/>
  <c r="F72" i="2"/>
  <c r="O72" i="2" s="1"/>
  <c r="F69" i="2"/>
  <c r="F66" i="2"/>
  <c r="F63" i="2"/>
  <c r="F60" i="2"/>
  <c r="F57" i="2"/>
  <c r="F54" i="2"/>
  <c r="F51" i="2"/>
  <c r="F48" i="2"/>
  <c r="F44" i="2"/>
  <c r="F41" i="2"/>
  <c r="F38" i="2"/>
  <c r="F35" i="2"/>
  <c r="F33" i="2"/>
  <c r="O33" i="2" s="1"/>
  <c r="N123" i="2" s="1"/>
  <c r="E30" i="2"/>
  <c r="F30" i="2" s="1"/>
  <c r="F27" i="2"/>
  <c r="F24" i="2"/>
  <c r="F21" i="2"/>
  <c r="F18" i="2"/>
  <c r="F14" i="2"/>
  <c r="F11" i="2"/>
  <c r="F8" i="2"/>
  <c r="E5" i="2"/>
  <c r="F5" i="2" s="1"/>
  <c r="F3" i="2"/>
  <c r="O3" i="2" l="1"/>
  <c r="O6" i="2"/>
  <c r="S5" i="2"/>
  <c r="Q5" i="2"/>
  <c r="O5" i="2"/>
  <c r="Q8" i="2"/>
  <c r="O8" i="2"/>
  <c r="L8" i="2"/>
  <c r="O12" i="2"/>
  <c r="Q11" i="2"/>
  <c r="O11" i="2"/>
  <c r="L11" i="2"/>
  <c r="K124" i="2" s="1"/>
  <c r="F16" i="2"/>
  <c r="O15" i="2"/>
  <c r="Q14" i="2"/>
  <c r="O14" i="2"/>
  <c r="Q18" i="2"/>
  <c r="O18" i="2"/>
  <c r="F22" i="2"/>
  <c r="O22" i="2" s="1"/>
  <c r="Q21" i="2"/>
  <c r="O21" i="2"/>
  <c r="F25" i="2"/>
  <c r="O25" i="2" s="1"/>
  <c r="N139" i="2" s="1"/>
  <c r="Q24" i="2"/>
  <c r="O24" i="2"/>
  <c r="F28" i="2"/>
  <c r="O28" i="2" s="1"/>
  <c r="Q27" i="2"/>
  <c r="O27" i="2"/>
  <c r="F31" i="2"/>
  <c r="O31" i="2" s="1"/>
  <c r="Q30" i="2"/>
  <c r="O30" i="2"/>
  <c r="F36" i="2"/>
  <c r="O36" i="2" s="1"/>
  <c r="Q35" i="2"/>
  <c r="O35" i="2"/>
  <c r="N124" i="2" s="1"/>
  <c r="F39" i="2"/>
  <c r="O39" i="2" s="1"/>
  <c r="Q38" i="2"/>
  <c r="O38" i="2"/>
  <c r="Q41" i="2"/>
  <c r="O41" i="2"/>
  <c r="O45" i="2"/>
  <c r="N141" i="2" s="1"/>
  <c r="S44" i="2"/>
  <c r="Q44" i="2"/>
  <c r="O44" i="2"/>
  <c r="Q48" i="2"/>
  <c r="O48" i="2"/>
  <c r="F52" i="2"/>
  <c r="O52" i="2" s="1"/>
  <c r="Q51" i="2"/>
  <c r="O51" i="2"/>
  <c r="F55" i="2"/>
  <c r="O55" i="2" s="1"/>
  <c r="O54" i="2"/>
  <c r="N127" i="2" s="1"/>
  <c r="F58" i="2"/>
  <c r="O58" i="2" s="1"/>
  <c r="S57" i="2"/>
  <c r="Q124" i="2" s="1"/>
  <c r="Q57" i="2"/>
  <c r="O57" i="2"/>
  <c r="N128" i="2" s="1"/>
  <c r="L57" i="2"/>
  <c r="K120" i="2" s="1"/>
  <c r="F61" i="2"/>
  <c r="O61" i="2" s="1"/>
  <c r="Q60" i="2"/>
  <c r="Q122" i="2" s="1"/>
  <c r="O60" i="2"/>
  <c r="N129" i="2" s="1"/>
  <c r="F64" i="2"/>
  <c r="O64" i="2" s="1"/>
  <c r="O63" i="2"/>
  <c r="N130" i="2" s="1"/>
  <c r="F67" i="2"/>
  <c r="O67" i="2" s="1"/>
  <c r="Q66" i="2"/>
  <c r="O66" i="2"/>
  <c r="N131" i="2" s="1"/>
  <c r="F70" i="2"/>
  <c r="O70" i="2" s="1"/>
  <c r="O69" i="2"/>
  <c r="N132" i="2" s="1"/>
  <c r="S75" i="2"/>
  <c r="Q75" i="2"/>
  <c r="O75" i="2"/>
  <c r="S78" i="2"/>
  <c r="Q78" i="2"/>
  <c r="O78" i="2"/>
  <c r="S81" i="2"/>
  <c r="Q81" i="2"/>
  <c r="O81" i="2"/>
  <c r="F85" i="2"/>
  <c r="O85" i="2" s="1"/>
  <c r="O84" i="2"/>
  <c r="L84" i="2"/>
  <c r="K126" i="2" s="1"/>
  <c r="O90" i="2"/>
  <c r="L90" i="2"/>
  <c r="K127" i="2" s="1"/>
  <c r="F94" i="2"/>
  <c r="O94" i="2" s="1"/>
  <c r="O93" i="2"/>
  <c r="N135" i="2" s="1"/>
  <c r="L93" i="2"/>
  <c r="K128" i="2" s="1"/>
  <c r="F97" i="2"/>
  <c r="O97" i="2" s="1"/>
  <c r="Q96" i="2"/>
  <c r="O96" i="2"/>
  <c r="L96" i="2"/>
  <c r="K121" i="2" s="1"/>
  <c r="Q99" i="2"/>
  <c r="O99" i="2"/>
  <c r="L99" i="2"/>
  <c r="K122" i="2" s="1"/>
  <c r="F103" i="2"/>
  <c r="O103" i="2" s="1"/>
  <c r="Q102" i="2"/>
  <c r="O102" i="2"/>
  <c r="L102" i="2"/>
  <c r="K125" i="2" s="1"/>
  <c r="J149" i="2" s="1"/>
  <c r="F106" i="2"/>
  <c r="O106" i="2" s="1"/>
  <c r="Q105" i="2"/>
  <c r="O105" i="2"/>
  <c r="N137" i="2" s="1"/>
  <c r="F109" i="2"/>
  <c r="O109" i="2" s="1"/>
  <c r="Q108" i="2"/>
  <c r="O108" i="2"/>
  <c r="N138" i="2" s="1"/>
  <c r="N136" i="2" l="1"/>
  <c r="N134" i="2"/>
  <c r="N133" i="2"/>
  <c r="Q125" i="2"/>
  <c r="N126" i="2"/>
  <c r="Q123" i="2"/>
  <c r="N125" i="2"/>
  <c r="Q121" i="2"/>
  <c r="N122" i="2"/>
  <c r="O16" i="2"/>
  <c r="F114" i="2"/>
  <c r="N121" i="2"/>
  <c r="N140" i="2"/>
  <c r="J148" i="2" s="1"/>
  <c r="K119" i="2"/>
  <c r="K143" i="2" s="1"/>
  <c r="L114" i="2"/>
  <c r="N120" i="2"/>
  <c r="Q120" i="2"/>
  <c r="Q114" i="2"/>
  <c r="Q119" i="2"/>
  <c r="Q143" i="2" s="1"/>
  <c r="S114" i="2"/>
  <c r="N119" i="2"/>
  <c r="N143" i="2" s="1"/>
  <c r="O114" i="2"/>
  <c r="J147" i="2" l="1"/>
  <c r="J146" i="2"/>
</calcChain>
</file>

<file path=xl/sharedStrings.xml><?xml version="1.0" encoding="utf-8"?>
<sst xmlns="http://schemas.openxmlformats.org/spreadsheetml/2006/main" count="669" uniqueCount="230">
  <si>
    <t xml:space="preserve">No. </t>
  </si>
  <si>
    <t>Contest</t>
  </si>
  <si>
    <t>1st payment date</t>
  </si>
  <si>
    <t>Applicant Name</t>
  </si>
  <si>
    <t>System Price</t>
  </si>
  <si>
    <t>Original Price/Cash Price after discount</t>
  </si>
  <si>
    <t>Mark Up Amount</t>
  </si>
  <si>
    <t>kwp</t>
  </si>
  <si>
    <t>Sales Person</t>
  </si>
  <si>
    <t>Referral  Person</t>
  </si>
  <si>
    <t>Referral Rate(%)</t>
  </si>
  <si>
    <t>Referral Fee (RM )</t>
  </si>
  <si>
    <t>Commission Person</t>
  </si>
  <si>
    <t>Commission Rate (%)</t>
  </si>
  <si>
    <t>Commission (RM )</t>
  </si>
  <si>
    <t>Person Incharge</t>
  </si>
  <si>
    <t>Other Commission (RM)</t>
  </si>
  <si>
    <t>Remarks</t>
  </si>
  <si>
    <t>Tan Teong Han(ATAP) (Xiaomi Robot rebate, Cash 2000 rebate</t>
  </si>
  <si>
    <t>Carol Siow</t>
  </si>
  <si>
    <t xml:space="preserve">Carol Siow </t>
  </si>
  <si>
    <t>Durapower Sdn Bhd</t>
  </si>
  <si>
    <t>Caryn Dong</t>
  </si>
  <si>
    <t>Gan Lai Soon</t>
  </si>
  <si>
    <t>Safwan</t>
  </si>
  <si>
    <t>Profit Sharing</t>
  </si>
  <si>
    <t>Thong Peik Choo(ATAP) (TV rebate, Add 118&amp;688 lucky draw)</t>
  </si>
  <si>
    <t>Louis Tan</t>
  </si>
  <si>
    <t>Net Floor Price</t>
  </si>
  <si>
    <t>Special Case</t>
  </si>
  <si>
    <t>Lim Lee Peng(ATAP) (Xiaomi Robot rebate)</t>
  </si>
  <si>
    <t>Chan Jia Wei</t>
  </si>
  <si>
    <t>Lee Wee Par</t>
  </si>
  <si>
    <t>（Paid in May 26)</t>
  </si>
  <si>
    <t>Chok Yin Ping(ATAP) (Xiaomi Robot rebate)</t>
  </si>
  <si>
    <t>Lim Rui Yeong(ATAP) (Xiaomi Robot rebate, TNG 200 rebate)</t>
  </si>
  <si>
    <t>Chan Wing On</t>
  </si>
  <si>
    <t>Liew Miew Choong(ATAP) (Xiaomi TV rebate, Solaris 3000)</t>
  </si>
  <si>
    <t>Liew Miu Yoong(ATAP) (TV rebate, Solaris 3000)</t>
  </si>
  <si>
    <t>Tan Lian Keng (TV rebate, EPP, Add 118 lucky draw)</t>
  </si>
  <si>
    <t>Sim Chee Geng (TV rebate)</t>
  </si>
  <si>
    <t>How Locksmith(ATAP) (TV rebate, TNG 500 rebate, Solaris 4000 rebate)</t>
  </si>
  <si>
    <t>Ching Zhe Hang</t>
  </si>
  <si>
    <t>Lee Chui Yin(ATAP) (TV rebate)</t>
  </si>
  <si>
    <t>Denise Ng Pei Sing</t>
  </si>
  <si>
    <t>Denise Ng Pei SIng</t>
  </si>
  <si>
    <t>Sunny Tan Hong Mui</t>
  </si>
  <si>
    <t>Tee Sian San(ATAP) (Xiaomi Robot rebate, TNG 200 rebate, EPP)</t>
  </si>
  <si>
    <t>Olivier Koh Chong Lee</t>
  </si>
  <si>
    <t>Lim Peng Soon(ATAP) (TV rebate)</t>
  </si>
  <si>
    <t>Ton Kau Yan @ Tan Kau Yan(ATAP) (TV rebate, EPP)</t>
  </si>
  <si>
    <t>Sin Wei Fong</t>
  </si>
  <si>
    <t>Chew Ray Ming(ATAP) (TV rebate, TNG 300 rebate)</t>
  </si>
  <si>
    <t>Ling Liang Kang</t>
  </si>
  <si>
    <t>Mah Wen Jie(ATAP) (Xiaomi Robot rebate, TNG 300 rebate)</t>
  </si>
  <si>
    <t>Liew Kok Seong(ATAP) (Xiaomi Robot rebate, EPP)</t>
  </si>
  <si>
    <t>Martin Hing Swee Chuan</t>
  </si>
  <si>
    <t>Sh Ab Razak Bin Sh Mohamad(ATAP) (TV rebate)</t>
  </si>
  <si>
    <t>Mohd Azhar Bin Ibrahim</t>
  </si>
  <si>
    <t>Razizan Bin Monel</t>
  </si>
  <si>
    <t>Olivier Koh (OUM)</t>
  </si>
  <si>
    <t>Mohd Razif Bin Senin @ Attan (Xiaomi Robot rebate, TNG 200 rebate, 118 lucky draw bank in)</t>
  </si>
  <si>
    <t>Nur Anisah Binti Mohd Amiruddin @ Chumati</t>
  </si>
  <si>
    <t>Teng Kah Kent</t>
  </si>
  <si>
    <t>Cho Chooi Peng (TV rebate, TNG 500 rebate)</t>
  </si>
  <si>
    <t>FB lead</t>
  </si>
  <si>
    <t>Ching Chin Min(ATAP) (TV rebate)</t>
  </si>
  <si>
    <t xml:space="preserve">Sin Wei Fong </t>
  </si>
  <si>
    <t>Cheng Khing Yin (Xiaomi Robot rebate, TNG 200 rebate, EPP)</t>
  </si>
  <si>
    <t>Tan Jia Hao</t>
  </si>
  <si>
    <t>Tan Huei Feng(ATAP) (TV rebate)</t>
  </si>
  <si>
    <t>Cheng Qi Si (Xiaomi Robot rebate, 118 lucky draw bank in)</t>
  </si>
  <si>
    <t>Winson Tan Sue Cherk</t>
  </si>
  <si>
    <t>Carol Siow (OUM)</t>
  </si>
  <si>
    <t>See Toh Kim Tin(ATAP) (Xiaomi Robot rebate, EPP)</t>
  </si>
  <si>
    <t>See Toh Chee Ming(ATAP) (Xiaomi Robot rebate, EPP)</t>
  </si>
  <si>
    <t>Tang Kam Keong(ATAP) (Xiaomi Robot rebate, 118 lucky draw bank in)</t>
  </si>
  <si>
    <t>Lim Siew Geok</t>
  </si>
  <si>
    <t>Lee Kim Hoi @ Lee Kim Hai(ATAP) (TV rebate, 118 lucky draw bank in)</t>
  </si>
  <si>
    <t>Ng Chew Yen(ATAP) (TV rebate)</t>
  </si>
  <si>
    <t>Teng Pei Ching</t>
  </si>
  <si>
    <t>Sou Poi Mew(ATAP) (TV rebate)</t>
  </si>
  <si>
    <t>Vincent Tan Wen Xi</t>
  </si>
  <si>
    <t>Lew Lee Peng</t>
  </si>
  <si>
    <t>Ng See Hui(ATAP) (TV rebate)</t>
  </si>
  <si>
    <t>Wilson Tan Wei Sheng</t>
  </si>
  <si>
    <t>Ler Lian Chai</t>
  </si>
  <si>
    <t>Ramayee A/P Subramaniam (Xiaomi Robot rebate, TNG 200 rebate)</t>
  </si>
  <si>
    <t>P Ravindran A/L Rerianan</t>
  </si>
  <si>
    <t>Law See Lai (TV rebate, TNG 400 rebate)</t>
  </si>
  <si>
    <t>Lee Pei Sze</t>
  </si>
  <si>
    <t>Tea Bee Choon(ATAP) (TV rebate)</t>
  </si>
  <si>
    <t>Wong Jia Xuan</t>
  </si>
  <si>
    <t>Abdul Rashid Bin Omar(ATAP) (TV rebate)</t>
  </si>
  <si>
    <t>Zul</t>
  </si>
  <si>
    <r>
      <rPr>
        <sz val="12"/>
        <color rgb="FF000000"/>
        <rFont val="Arial"/>
      </rPr>
      <t xml:space="preserve">Chai Chin Mooi(ATAP) </t>
    </r>
    <r>
      <rPr>
        <sz val="12"/>
        <color rgb="FFFF0000"/>
        <rFont val="Arial"/>
      </rPr>
      <t>Paid in May 26</t>
    </r>
  </si>
  <si>
    <t>Lau Yen Hsia</t>
  </si>
  <si>
    <t>Sit Mee Khim (SAJ String Inverter)</t>
  </si>
  <si>
    <t>Referral Person</t>
  </si>
  <si>
    <t>Commission (RM)</t>
  </si>
  <si>
    <t>Remarks2</t>
  </si>
  <si>
    <t>Column1</t>
  </si>
  <si>
    <t>Column2</t>
  </si>
  <si>
    <t>Column3</t>
  </si>
  <si>
    <t>NET FLOOR PRICE (Start 21/10/25)</t>
  </si>
  <si>
    <t>Hold on inform by KC</t>
  </si>
  <si>
    <t>Shoplot Net Price</t>
  </si>
  <si>
    <t>SHOPLOT NO NET FLOOR PRICE</t>
  </si>
  <si>
    <t>Caryn Dong/Lim Kai Zhe</t>
  </si>
  <si>
    <t>Referral Fee</t>
  </si>
  <si>
    <t>REFERRAL FEE START FROM DEC-25 (RATE 1%, 2.5% for March 2026 ,2%)(Commercial 1%)</t>
  </si>
  <si>
    <t>Solaris</t>
  </si>
  <si>
    <t>NO SOLARIS START FROM NOV'25</t>
  </si>
  <si>
    <t>Senior Sales</t>
  </si>
  <si>
    <t>Zhe Hang 3.25% start on May'25</t>
  </si>
  <si>
    <t>Joshua</t>
  </si>
  <si>
    <t>Deduct 1K</t>
  </si>
  <si>
    <t>Sunny 3.25% start on July'25</t>
  </si>
  <si>
    <t>Zul, JiaKeat, JiaXuan, Denise</t>
  </si>
  <si>
    <t>Paid in May'26</t>
  </si>
  <si>
    <t>Kent 3.25% start on July'25</t>
  </si>
  <si>
    <t>Louis, Anisha, Najwa, Jerry</t>
  </si>
  <si>
    <t xml:space="preserve">Add on </t>
  </si>
  <si>
    <t>Olivier Koh/Koh Yee Yik</t>
  </si>
  <si>
    <t>Martin 3.25% start on Feb'25</t>
  </si>
  <si>
    <t>JS</t>
  </si>
  <si>
    <t>need deduct RM200.08-Jul'26</t>
  </si>
  <si>
    <t>1% Sin Wei Fong (internal 2%, oursource 3%, OUM 3%+0.5%, Senior 2%+0.25%)</t>
  </si>
  <si>
    <t xml:space="preserve">Jia Wei rate </t>
  </si>
  <si>
    <t>Start Apr'26</t>
  </si>
  <si>
    <t>Mohd Azhar</t>
  </si>
  <si>
    <t>Jia Hao rate</t>
  </si>
  <si>
    <t>Nur Anisah</t>
  </si>
  <si>
    <t>Lai Soon</t>
  </si>
  <si>
    <t>frm Oct'25 -outsource agent 0.75%; commercial 0.25%</t>
  </si>
  <si>
    <t>need deduct RM500+RM275-Jul'26</t>
  </si>
  <si>
    <t>Lk</t>
  </si>
  <si>
    <t>OUM rate start from Oct'25</t>
  </si>
  <si>
    <t>5% (Carol, KC/Caryn, LK, Jia wei, Dean, Wing On, Olivier, Wilson, Shao Hong, Phil, Ah Zui)</t>
  </si>
  <si>
    <t>Increase com rate</t>
  </si>
  <si>
    <t>Start Jun'26 (Internal +1% &amp; Outsource +1%)</t>
  </si>
  <si>
    <t>com payment term change</t>
  </si>
  <si>
    <t xml:space="preserve">Start Jun'26 </t>
  </si>
  <si>
    <t>5% - com RM300</t>
  </si>
  <si>
    <t>75% - balance of basic com</t>
  </si>
  <si>
    <t>add payment</t>
  </si>
  <si>
    <t xml:space="preserve">Sub Total </t>
  </si>
  <si>
    <t xml:space="preserve">TOTAL </t>
  </si>
  <si>
    <t>Total payment to Agent</t>
  </si>
  <si>
    <t>Advance (09/12/25)</t>
  </si>
  <si>
    <t>(Start from Jan26 deduct RM1500/month)</t>
  </si>
  <si>
    <t>add on commission</t>
  </si>
  <si>
    <t>(Basic Commission)</t>
  </si>
  <si>
    <t>add on referral fee</t>
  </si>
  <si>
    <t>(Internal ANP Commission)</t>
  </si>
  <si>
    <t>Balance</t>
  </si>
  <si>
    <t>Advance (07/04/26)</t>
  </si>
  <si>
    <t/>
  </si>
  <si>
    <t>(Team leader 0.25%)</t>
  </si>
  <si>
    <t>Special case (Approve by Ah Zui)</t>
  </si>
  <si>
    <t>Thong Peik Choo</t>
  </si>
  <si>
    <t>(20xJinko 620W String)</t>
  </si>
  <si>
    <t>Lim Lee Peng</t>
  </si>
  <si>
    <t>(16xJinko 620W String)</t>
  </si>
  <si>
    <t>PACKAGE</t>
  </si>
  <si>
    <t>Voucher</t>
  </si>
  <si>
    <t xml:space="preserve">Net Floor Price </t>
  </si>
  <si>
    <t>Lucky draw</t>
  </si>
  <si>
    <t>Selling Price</t>
  </si>
  <si>
    <t>DIFFERENT</t>
  </si>
  <si>
    <t>Agent bear 20%</t>
  </si>
  <si>
    <t>Lim Rui Yeong</t>
  </si>
  <si>
    <t>(12xJinko 620W String)</t>
  </si>
  <si>
    <t>Chok Yin Ping</t>
  </si>
  <si>
    <t>Liew Miew Choong</t>
  </si>
  <si>
    <t>(30xJinko 620W String)</t>
  </si>
  <si>
    <t>Liew Miu Yoong</t>
  </si>
  <si>
    <t>(36xJinko 620W String)</t>
  </si>
  <si>
    <t>36pcs no list</t>
  </si>
  <si>
    <t>Tan Lian Keng</t>
  </si>
  <si>
    <t>(27xJinko 620W String)</t>
  </si>
  <si>
    <t>Sim Chee Geng</t>
  </si>
  <si>
    <t>(25xJinko 620W String)</t>
  </si>
  <si>
    <t>Lee Chui Yin</t>
  </si>
  <si>
    <t>(22xJinko 620W String)</t>
  </si>
  <si>
    <t>Tee Sian San</t>
  </si>
  <si>
    <t>(15xJinko 620W String)</t>
  </si>
  <si>
    <t>Ton Kau Yan @ Tan Kau Yan</t>
  </si>
  <si>
    <t>(20xJinko 650W String)</t>
  </si>
  <si>
    <t>Lim Peng Soon</t>
  </si>
  <si>
    <t>(19xJinko 620W String)</t>
  </si>
  <si>
    <t>Chew Ray Ming</t>
  </si>
  <si>
    <t>Mah Wen Jie</t>
  </si>
  <si>
    <t>(16xJinko 650W String)</t>
  </si>
  <si>
    <t>(Sytem price 41024)</t>
  </si>
  <si>
    <t>(System price 38684)</t>
  </si>
  <si>
    <t>voucher</t>
  </si>
  <si>
    <t>TNG</t>
  </si>
  <si>
    <t>Liew Kok Seong</t>
  </si>
  <si>
    <t>(13xJinko 650W String)</t>
  </si>
  <si>
    <t>Sh Ab Razak Bin Sh Mohamad</t>
  </si>
  <si>
    <t>(28xJinko 620W String)</t>
  </si>
  <si>
    <t>Mohd Razif Bin Senin @ Attan</t>
  </si>
  <si>
    <t>Cho Chooi Peng</t>
  </si>
  <si>
    <t>Ching Chin Min</t>
  </si>
  <si>
    <t>(18xJinko 620W String)</t>
  </si>
  <si>
    <t>Cheng Khing Yin</t>
  </si>
  <si>
    <t>(Sytem price 33221)</t>
  </si>
  <si>
    <t>(System price 32321)</t>
  </si>
  <si>
    <t>Cheng Qi Si</t>
  </si>
  <si>
    <t>Tan Huei Feng</t>
  </si>
  <si>
    <t>(Sytem price 41775)</t>
  </si>
  <si>
    <t>(Sytem price 40950)</t>
  </si>
  <si>
    <t>See Toh Kim Tin</t>
  </si>
  <si>
    <t>(12xJinko 650W String)</t>
  </si>
  <si>
    <t>See Toh CHee Ming</t>
  </si>
  <si>
    <t>Tang Kam Keong</t>
  </si>
  <si>
    <t>(11xJinko 650W String)</t>
  </si>
  <si>
    <t>Lee Kim Hoi @ Lee Kim Hai</t>
  </si>
  <si>
    <t>(Sytem price 48629)</t>
  </si>
  <si>
    <t>(Sytem price 47129)</t>
  </si>
  <si>
    <t>Ng Chew Yen</t>
  </si>
  <si>
    <t>Sou Poi Mew</t>
  </si>
  <si>
    <t>(25xJinko 650W String)</t>
  </si>
  <si>
    <t>Ng See Hui</t>
  </si>
  <si>
    <t>Law See Lai</t>
  </si>
  <si>
    <t>Ramayee A/P Subramaniam</t>
  </si>
  <si>
    <t>Abdul Rashid Bin Omar</t>
  </si>
  <si>
    <t>Tea Bee Choon</t>
  </si>
  <si>
    <t>NOV-25 to 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</si>
</sst>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M&quot;#,##0.00"/>
    <numFmt numFmtId="165" formatCode="&quot;RM&quot;#,##0.00_);[Red]\(&quot;RM&quot;#,##0.00\)"/>
    <numFmt numFmtId="166" formatCode="0.0%"/>
    <numFmt numFmtId="167" formatCode="[$-409]mmm\-yy;@"/>
  </numFmts>
  <fonts count="24">
    <font>
      <sz val="11"/>
      <color theme="1"/>
      <name val="Aptos Narrow"/>
      <family val="2"/>
      <scheme val="minor"/>
    </font>
    <font>
      <sz val="11"/>
      <color rgb="FF9C0006"/>
      <name val="Aptos Narrow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color theme="1"/>
      <name val="Arial"/>
      <family val="2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0000"/>
      <name val="Arial"/>
    </font>
    <font>
      <sz val="12"/>
      <color rgb="FFFF0000"/>
      <name val="Arial"/>
      <family val="2"/>
    </font>
    <font>
      <b/>
      <sz val="12"/>
      <color rgb="FFFF0000"/>
      <name val="Arial"/>
    </font>
    <font>
      <b/>
      <sz val="14"/>
      <color theme="1"/>
      <name val="Arial"/>
    </font>
    <font>
      <b/>
      <sz val="16"/>
      <color theme="1"/>
      <name val="Arial"/>
    </font>
    <font>
      <b/>
      <sz val="12"/>
      <color rgb="FF00B0F0"/>
      <name val="Arial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11"/>
      <color rgb="FF242424"/>
      <name val="Aptos Narrow"/>
      <charset val="1"/>
    </font>
    <font>
      <sz val="12"/>
      <color rgb="FF0F172A"/>
      <name val="Inter"/>
      <charset val="1"/>
    </font>
    <font>
      <sz val="13"/>
      <color rgb="FF000000"/>
      <name val="Arial"/>
    </font>
    <font>
      <sz val="13"/>
      <color theme="1"/>
      <name val="Arial"/>
    </font>
    <font>
      <b/>
      <sz val="13"/>
      <color rgb="FFFF0000"/>
      <name val="Arial"/>
    </font>
    <font>
      <b/>
      <sz val="12"/>
      <color rgb="FFFF0000"/>
      <name val="Aptos Narrow"/>
      <family val="2"/>
      <scheme val="minor"/>
    </font>
    <font>
      <b/>
      <sz val="13"/>
      <color rgb="FF000000"/>
      <name val="Arial"/>
    </font>
    <font>
      <b/>
      <sz val="12"/>
      <color rgb="FF000000"/>
      <name val="Aptos Narrow"/>
      <family val="2"/>
      <scheme val="minor"/>
    </font>
    <font>
      <b/>
      <sz val="15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theme="4" tint="0.39997558519241921"/>
      </right>
      <top/>
      <bottom style="medium">
        <color theme="4" tint="0.39997558519241921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6" fontId="2" fillId="0" borderId="0" xfId="0" applyNumberFormat="1" applyFont="1" applyAlignment="1">
      <alignment horizontal="center"/>
    </xf>
    <xf numFmtId="0" fontId="4" fillId="0" borderId="7" xfId="0" applyFont="1" applyBorder="1" applyAlignment="1">
      <alignment wrapText="1"/>
    </xf>
    <xf numFmtId="164" fontId="5" fillId="0" borderId="0" xfId="0" applyNumberFormat="1" applyFont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/>
    <xf numFmtId="0" fontId="5" fillId="0" borderId="0" xfId="0" quotePrefix="1" applyFont="1" applyAlignment="1">
      <alignment horizontal="center"/>
    </xf>
    <xf numFmtId="166" fontId="2" fillId="0" borderId="0" xfId="0" applyNumberFormat="1" applyFont="1"/>
    <xf numFmtId="164" fontId="3" fillId="0" borderId="0" xfId="0" applyNumberFormat="1" applyFont="1"/>
    <xf numFmtId="0" fontId="2" fillId="0" borderId="6" xfId="0" applyFont="1" applyBorder="1"/>
    <xf numFmtId="165" fontId="6" fillId="0" borderId="0" xfId="0" applyNumberFormat="1" applyFont="1"/>
    <xf numFmtId="0" fontId="2" fillId="0" borderId="9" xfId="0" applyFont="1" applyBorder="1"/>
    <xf numFmtId="0" fontId="2" fillId="0" borderId="10" xfId="0" applyFont="1" applyBorder="1"/>
    <xf numFmtId="0" fontId="4" fillId="0" borderId="7" xfId="0" applyFont="1" applyBorder="1"/>
    <xf numFmtId="0" fontId="2" fillId="0" borderId="11" xfId="0" applyFont="1" applyBorder="1"/>
    <xf numFmtId="0" fontId="4" fillId="0" borderId="0" xfId="0" applyFont="1" applyAlignment="1">
      <alignment horizontal="center"/>
    </xf>
    <xf numFmtId="0" fontId="7" fillId="0" borderId="9" xfId="0" applyFont="1" applyBorder="1"/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/>
    <xf numFmtId="16" fontId="2" fillId="5" borderId="13" xfId="0" applyNumberFormat="1" applyFont="1" applyFill="1" applyBorder="1" applyAlignment="1">
      <alignment horizontal="center"/>
    </xf>
    <xf numFmtId="0" fontId="4" fillId="5" borderId="14" xfId="0" applyFont="1" applyFill="1" applyBorder="1" applyAlignment="1">
      <alignment wrapText="1"/>
    </xf>
    <xf numFmtId="164" fontId="5" fillId="5" borderId="13" xfId="0" applyNumberFormat="1" applyFont="1" applyFill="1" applyBorder="1"/>
    <xf numFmtId="0" fontId="2" fillId="5" borderId="15" xfId="0" applyFont="1" applyFill="1" applyBorder="1"/>
    <xf numFmtId="0" fontId="5" fillId="5" borderId="13" xfId="0" applyFont="1" applyFill="1" applyBorder="1" applyAlignment="1">
      <alignment horizontal="center" vertical="center"/>
    </xf>
    <xf numFmtId="10" fontId="2" fillId="5" borderId="13" xfId="0" applyNumberFormat="1" applyFont="1" applyFill="1" applyBorder="1" applyAlignment="1">
      <alignment horizontal="right"/>
    </xf>
    <xf numFmtId="164" fontId="3" fillId="5" borderId="13" xfId="0" applyNumberFormat="1" applyFont="1" applyFill="1" applyBorder="1"/>
    <xf numFmtId="0" fontId="2" fillId="5" borderId="12" xfId="0" applyFont="1" applyFill="1" applyBorder="1"/>
    <xf numFmtId="166" fontId="2" fillId="5" borderId="13" xfId="0" applyNumberFormat="1" applyFont="1" applyFill="1" applyBorder="1"/>
    <xf numFmtId="165" fontId="3" fillId="5" borderId="13" xfId="0" applyNumberFormat="1" applyFont="1" applyFill="1" applyBorder="1"/>
    <xf numFmtId="0" fontId="2" fillId="5" borderId="16" xfId="0" applyFont="1" applyFill="1" applyBorder="1"/>
    <xf numFmtId="0" fontId="5" fillId="6" borderId="0" xfId="0" quotePrefix="1" applyFont="1" applyFill="1" applyAlignment="1">
      <alignment horizontal="center"/>
    </xf>
    <xf numFmtId="166" fontId="2" fillId="6" borderId="0" xfId="0" applyNumberFormat="1" applyFont="1" applyFill="1"/>
    <xf numFmtId="164" fontId="3" fillId="6" borderId="0" xfId="0" applyNumberFormat="1" applyFont="1" applyFill="1"/>
    <xf numFmtId="0" fontId="2" fillId="7" borderId="12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16" fontId="2" fillId="7" borderId="13" xfId="0" applyNumberFormat="1" applyFont="1" applyFill="1" applyBorder="1" applyAlignment="1">
      <alignment horizontal="center"/>
    </xf>
    <xf numFmtId="0" fontId="4" fillId="7" borderId="13" xfId="0" applyFont="1" applyFill="1" applyBorder="1" applyAlignment="1">
      <alignment wrapText="1"/>
    </xf>
    <xf numFmtId="164" fontId="5" fillId="7" borderId="13" xfId="0" applyNumberFormat="1" applyFont="1" applyFill="1" applyBorder="1"/>
    <xf numFmtId="164" fontId="7" fillId="7" borderId="13" xfId="0" applyNumberFormat="1" applyFont="1" applyFill="1" applyBorder="1" applyAlignment="1">
      <alignment horizontal="center"/>
    </xf>
    <xf numFmtId="165" fontId="2" fillId="7" borderId="13" xfId="0" applyNumberFormat="1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 vertical="center"/>
    </xf>
    <xf numFmtId="0" fontId="2" fillId="7" borderId="13" xfId="0" applyFont="1" applyFill="1" applyBorder="1"/>
    <xf numFmtId="0" fontId="5" fillId="7" borderId="17" xfId="0" quotePrefix="1" applyFont="1" applyFill="1" applyBorder="1" applyAlignment="1">
      <alignment horizontal="center"/>
    </xf>
    <xf numFmtId="166" fontId="2" fillId="7" borderId="13" xfId="0" applyNumberFormat="1" applyFont="1" applyFill="1" applyBorder="1"/>
    <xf numFmtId="164" fontId="3" fillId="7" borderId="13" xfId="0" applyNumberFormat="1" applyFont="1" applyFill="1" applyBorder="1"/>
    <xf numFmtId="0" fontId="2" fillId="7" borderId="12" xfId="0" applyFont="1" applyFill="1" applyBorder="1"/>
    <xf numFmtId="165" fontId="6" fillId="7" borderId="13" xfId="0" applyNumberFormat="1" applyFont="1" applyFill="1" applyBorder="1"/>
    <xf numFmtId="165" fontId="6" fillId="7" borderId="16" xfId="0" applyNumberFormat="1" applyFont="1" applyFill="1" applyBorder="1"/>
    <xf numFmtId="0" fontId="2" fillId="7" borderId="18" xfId="0" applyFont="1" applyFill="1" applyBorder="1"/>
    <xf numFmtId="0" fontId="5" fillId="4" borderId="0" xfId="0" quotePrefix="1" applyFont="1" applyFill="1" applyAlignment="1">
      <alignment horizontal="center"/>
    </xf>
    <xf numFmtId="166" fontId="2" fillId="4" borderId="0" xfId="0" applyNumberFormat="1" applyFont="1" applyFill="1"/>
    <xf numFmtId="164" fontId="3" fillId="4" borderId="0" xfId="0" applyNumberFormat="1" applyFont="1" applyFill="1"/>
    <xf numFmtId="2" fontId="2" fillId="0" borderId="9" xfId="0" applyNumberFormat="1" applyFont="1" applyBorder="1"/>
    <xf numFmtId="0" fontId="7" fillId="7" borderId="17" xfId="0" quotePrefix="1" applyFont="1" applyFill="1" applyBorder="1" applyAlignment="1">
      <alignment horizontal="center"/>
    </xf>
    <xf numFmtId="164" fontId="7" fillId="7" borderId="13" xfId="0" applyNumberFormat="1" applyFont="1" applyFill="1" applyBorder="1"/>
    <xf numFmtId="0" fontId="2" fillId="8" borderId="12" xfId="0" applyFont="1" applyFill="1" applyBorder="1"/>
    <xf numFmtId="166" fontId="2" fillId="8" borderId="13" xfId="0" applyNumberFormat="1" applyFont="1" applyFill="1" applyBorder="1"/>
    <xf numFmtId="165" fontId="6" fillId="8" borderId="13" xfId="0" applyNumberFormat="1" applyFont="1" applyFill="1" applyBorder="1"/>
    <xf numFmtId="0" fontId="4" fillId="0" borderId="0" xfId="0" applyFont="1"/>
    <xf numFmtId="0" fontId="2" fillId="8" borderId="6" xfId="0" applyFont="1" applyFill="1" applyBorder="1"/>
    <xf numFmtId="166" fontId="2" fillId="8" borderId="0" xfId="0" applyNumberFormat="1" applyFont="1" applyFill="1"/>
    <xf numFmtId="165" fontId="6" fillId="8" borderId="0" xfId="0" applyNumberFormat="1" applyFont="1" applyFill="1"/>
    <xf numFmtId="164" fontId="5" fillId="7" borderId="13" xfId="0" applyNumberFormat="1" applyFont="1" applyFill="1" applyBorder="1" applyAlignment="1">
      <alignment horizontal="right"/>
    </xf>
    <xf numFmtId="16" fontId="2" fillId="0" borderId="7" xfId="0" applyNumberFormat="1" applyFont="1" applyBorder="1"/>
    <xf numFmtId="0" fontId="8" fillId="7" borderId="13" xfId="0" applyFont="1" applyFill="1" applyBorder="1" applyAlignment="1">
      <alignment horizontal="right" wrapText="1"/>
    </xf>
    <xf numFmtId="164" fontId="5" fillId="9" borderId="13" xfId="0" applyNumberFormat="1" applyFont="1" applyFill="1" applyBorder="1"/>
    <xf numFmtId="164" fontId="5" fillId="9" borderId="13" xfId="0" applyNumberFormat="1" applyFont="1" applyFill="1" applyBorder="1" applyAlignment="1">
      <alignment horizontal="right"/>
    </xf>
    <xf numFmtId="16" fontId="2" fillId="0" borderId="0" xfId="0" applyNumberFormat="1" applyFont="1"/>
    <xf numFmtId="10" fontId="2" fillId="0" borderId="0" xfId="0" applyNumberFormat="1" applyFont="1"/>
    <xf numFmtId="0" fontId="2" fillId="10" borderId="0" xfId="0" applyFont="1" applyFill="1"/>
    <xf numFmtId="0" fontId="4" fillId="0" borderId="0" xfId="0" applyFont="1" applyAlignment="1">
      <alignment wrapText="1"/>
    </xf>
    <xf numFmtId="165" fontId="6" fillId="10" borderId="13" xfId="0" applyNumberFormat="1" applyFont="1" applyFill="1" applyBorder="1"/>
    <xf numFmtId="0" fontId="2" fillId="0" borderId="0" xfId="0" applyFont="1" applyAlignment="1">
      <alignment wrapText="1"/>
    </xf>
    <xf numFmtId="2" fontId="2" fillId="0" borderId="0" xfId="0" applyNumberFormat="1" applyFont="1"/>
    <xf numFmtId="0" fontId="2" fillId="0" borderId="8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7" borderId="13" xfId="0" applyFont="1" applyFill="1" applyBorder="1" applyAlignment="1">
      <alignment wrapText="1"/>
    </xf>
    <xf numFmtId="0" fontId="2" fillId="7" borderId="12" xfId="0" applyFont="1" applyFill="1" applyBorder="1" applyAlignment="1">
      <alignment wrapText="1"/>
    </xf>
    <xf numFmtId="0" fontId="4" fillId="11" borderId="0" xfId="0" applyFont="1" applyFill="1" applyAlignment="1">
      <alignment horizontal="center"/>
    </xf>
    <xf numFmtId="0" fontId="5" fillId="8" borderId="0" xfId="0" quotePrefix="1" applyFont="1" applyFill="1" applyAlignment="1">
      <alignment horizontal="center"/>
    </xf>
    <xf numFmtId="164" fontId="3" fillId="8" borderId="0" xfId="0" applyNumberFormat="1" applyFont="1" applyFill="1"/>
    <xf numFmtId="0" fontId="2" fillId="4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6" fontId="2" fillId="4" borderId="0" xfId="0" applyNumberFormat="1" applyFont="1" applyFill="1" applyAlignment="1">
      <alignment horizontal="center"/>
    </xf>
    <xf numFmtId="0" fontId="2" fillId="4" borderId="7" xfId="0" applyFont="1" applyFill="1" applyBorder="1"/>
    <xf numFmtId="164" fontId="5" fillId="4" borderId="0" xfId="0" applyNumberFormat="1" applyFont="1" applyFill="1"/>
    <xf numFmtId="165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8" xfId="0" applyFont="1" applyFill="1" applyBorder="1"/>
    <xf numFmtId="0" fontId="2" fillId="4" borderId="6" xfId="0" applyFont="1" applyFill="1" applyBorder="1"/>
    <xf numFmtId="165" fontId="6" fillId="4" borderId="0" xfId="0" applyNumberFormat="1" applyFont="1" applyFill="1"/>
    <xf numFmtId="2" fontId="2" fillId="4" borderId="9" xfId="0" applyNumberFormat="1" applyFont="1" applyFill="1" applyBorder="1"/>
    <xf numFmtId="0" fontId="2" fillId="4" borderId="0" xfId="0" applyFont="1" applyFill="1"/>
    <xf numFmtId="0" fontId="2" fillId="4" borderId="11" xfId="0" applyFont="1" applyFill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16" fontId="2" fillId="0" borderId="13" xfId="0" applyNumberFormat="1" applyFont="1" applyBorder="1" applyAlignment="1">
      <alignment horizontal="center"/>
    </xf>
    <xf numFmtId="164" fontId="2" fillId="0" borderId="13" xfId="0" applyNumberFormat="1" applyFont="1" applyBorder="1"/>
    <xf numFmtId="0" fontId="2" fillId="0" borderId="15" xfId="0" applyFont="1" applyBorder="1"/>
    <xf numFmtId="10" fontId="2" fillId="0" borderId="13" xfId="0" applyNumberFormat="1" applyFont="1" applyBorder="1" applyAlignment="1">
      <alignment horizontal="right"/>
    </xf>
    <xf numFmtId="164" fontId="3" fillId="0" borderId="13" xfId="0" applyNumberFormat="1" applyFont="1" applyBorder="1"/>
    <xf numFmtId="0" fontId="2" fillId="0" borderId="12" xfId="0" applyFont="1" applyBorder="1"/>
    <xf numFmtId="166" fontId="2" fillId="0" borderId="13" xfId="0" applyNumberFormat="1" applyFont="1" applyBorder="1"/>
    <xf numFmtId="165" fontId="3" fillId="0" borderId="13" xfId="0" applyNumberFormat="1" applyFont="1" applyBorder="1"/>
    <xf numFmtId="0" fontId="2" fillId="0" borderId="16" xfId="0" applyFont="1" applyBorder="1"/>
    <xf numFmtId="0" fontId="2" fillId="0" borderId="18" xfId="0" applyFont="1" applyBorder="1"/>
    <xf numFmtId="0" fontId="3" fillId="0" borderId="0" xfId="0" applyFont="1"/>
    <xf numFmtId="165" fontId="3" fillId="0" borderId="0" xfId="0" applyNumberFormat="1" applyFont="1"/>
    <xf numFmtId="0" fontId="3" fillId="0" borderId="19" xfId="0" applyFont="1" applyBorder="1" applyAlignment="1">
      <alignment horizontal="center" vertical="center"/>
    </xf>
    <xf numFmtId="0" fontId="3" fillId="2" borderId="19" xfId="0" applyFont="1" applyFill="1" applyBorder="1" applyAlignment="1">
      <alignment vertical="center" wrapText="1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horizontal="left" vertical="center"/>
    </xf>
    <xf numFmtId="0" fontId="3" fillId="3" borderId="19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7" borderId="0" xfId="0" applyFont="1" applyFill="1"/>
    <xf numFmtId="0" fontId="7" fillId="0" borderId="19" xfId="0" applyFont="1" applyBorder="1" applyAlignment="1">
      <alignment horizontal="center"/>
    </xf>
    <xf numFmtId="165" fontId="7" fillId="0" borderId="19" xfId="0" applyNumberFormat="1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5" fillId="0" borderId="20" xfId="0" applyFont="1" applyBorder="1"/>
    <xf numFmtId="165" fontId="5" fillId="0" borderId="19" xfId="0" applyNumberFormat="1" applyFont="1" applyBorder="1" applyAlignment="1">
      <alignment vertical="center" wrapText="1"/>
    </xf>
    <xf numFmtId="0" fontId="5" fillId="0" borderId="19" xfId="0" applyFont="1" applyBorder="1" applyAlignment="1">
      <alignment vertical="center"/>
    </xf>
    <xf numFmtId="0" fontId="5" fillId="0" borderId="6" xfId="0" applyFont="1" applyBorder="1"/>
    <xf numFmtId="165" fontId="5" fillId="0" borderId="0" xfId="0" applyNumberFormat="1" applyFont="1" applyAlignment="1">
      <alignment horizontal="right" vertical="center"/>
    </xf>
    <xf numFmtId="0" fontId="2" fillId="6" borderId="0" xfId="0" applyFont="1" applyFill="1"/>
    <xf numFmtId="0" fontId="2" fillId="0" borderId="0" xfId="0" quotePrefix="1" applyFont="1" applyAlignment="1">
      <alignment horizont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12" borderId="6" xfId="0" applyFont="1" applyFill="1" applyBorder="1"/>
    <xf numFmtId="165" fontId="5" fillId="0" borderId="6" xfId="0" applyNumberFormat="1" applyFont="1" applyBorder="1" applyAlignment="1">
      <alignment horizontal="left" vertical="center"/>
    </xf>
    <xf numFmtId="0" fontId="5" fillId="0" borderId="0" xfId="0" applyFont="1"/>
    <xf numFmtId="165" fontId="5" fillId="0" borderId="6" xfId="0" applyNumberFormat="1" applyFont="1" applyBorder="1"/>
    <xf numFmtId="165" fontId="5" fillId="0" borderId="0" xfId="0" applyNumberFormat="1" applyFont="1"/>
    <xf numFmtId="0" fontId="7" fillId="0" borderId="6" xfId="0" applyFont="1" applyBorder="1"/>
    <xf numFmtId="165" fontId="5" fillId="0" borderId="0" xfId="0" applyNumberFormat="1" applyFont="1" applyAlignment="1">
      <alignment vertical="center" wrapText="1"/>
    </xf>
    <xf numFmtId="0" fontId="2" fillId="0" borderId="9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165" fontId="7" fillId="6" borderId="0" xfId="0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6" borderId="0" xfId="0" quotePrefix="1" applyFont="1" applyFill="1" applyAlignment="1">
      <alignment horizontal="center"/>
    </xf>
    <xf numFmtId="164" fontId="7" fillId="6" borderId="0" xfId="0" applyNumberFormat="1" applyFont="1" applyFill="1"/>
    <xf numFmtId="0" fontId="7" fillId="6" borderId="9" xfId="0" applyFont="1" applyFill="1" applyBorder="1"/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horizontal="center"/>
    </xf>
    <xf numFmtId="164" fontId="5" fillId="8" borderId="0" xfId="0" applyNumberFormat="1" applyFont="1" applyFill="1"/>
    <xf numFmtId="0" fontId="5" fillId="12" borderId="6" xfId="0" applyFont="1" applyFill="1" applyBorder="1" applyAlignment="1">
      <alignment horizontal="left" vertical="center"/>
    </xf>
    <xf numFmtId="165" fontId="2" fillId="0" borderId="6" xfId="0" applyNumberFormat="1" applyFont="1" applyBorder="1"/>
    <xf numFmtId="165" fontId="5" fillId="6" borderId="0" xfId="0" applyNumberFormat="1" applyFont="1" applyFill="1" applyAlignment="1">
      <alignment vertical="center"/>
    </xf>
    <xf numFmtId="0" fontId="7" fillId="0" borderId="0" xfId="0" applyFont="1" applyAlignment="1">
      <alignment vertical="center" wrapText="1"/>
    </xf>
    <xf numFmtId="165" fontId="3" fillId="0" borderId="6" xfId="0" applyNumberFormat="1" applyFont="1" applyBorder="1"/>
    <xf numFmtId="165" fontId="7" fillId="0" borderId="0" xfId="0" applyNumberFormat="1" applyFont="1"/>
    <xf numFmtId="165" fontId="9" fillId="0" borderId="0" xfId="0" applyNumberFormat="1" applyFont="1"/>
    <xf numFmtId="0" fontId="2" fillId="0" borderId="0" xfId="0" applyFont="1" applyAlignment="1">
      <alignment horizontal="right"/>
    </xf>
    <xf numFmtId="0" fontId="2" fillId="0" borderId="6" xfId="0" applyFont="1" applyBorder="1" applyAlignment="1">
      <alignment horizontal="left" vertical="center"/>
    </xf>
    <xf numFmtId="0" fontId="2" fillId="8" borderId="6" xfId="0" applyFont="1" applyFill="1" applyBorder="1" applyAlignment="1">
      <alignment horizontal="left" vertical="center"/>
    </xf>
    <xf numFmtId="165" fontId="5" fillId="8" borderId="0" xfId="0" applyNumberFormat="1" applyFont="1" applyFill="1" applyAlignment="1">
      <alignment vertical="center"/>
    </xf>
    <xf numFmtId="165" fontId="2" fillId="8" borderId="0" xfId="0" applyNumberFormat="1" applyFont="1" applyFill="1" applyAlignment="1">
      <alignment vertical="center"/>
    </xf>
    <xf numFmtId="165" fontId="2" fillId="0" borderId="13" xfId="0" applyNumberFormat="1" applyFont="1" applyBorder="1"/>
    <xf numFmtId="0" fontId="7" fillId="0" borderId="13" xfId="0" applyFont="1" applyBorder="1"/>
    <xf numFmtId="0" fontId="10" fillId="6" borderId="1" xfId="0" applyFont="1" applyFill="1" applyBorder="1"/>
    <xf numFmtId="0" fontId="10" fillId="6" borderId="0" xfId="0" applyFont="1" applyFill="1"/>
    <xf numFmtId="164" fontId="10" fillId="6" borderId="0" xfId="0" applyNumberFormat="1" applyFont="1" applyFill="1"/>
    <xf numFmtId="0" fontId="10" fillId="6" borderId="12" xfId="0" applyFont="1" applyFill="1" applyBorder="1"/>
    <xf numFmtId="165" fontId="10" fillId="6" borderId="13" xfId="0" applyNumberFormat="1" applyFont="1" applyFill="1" applyBorder="1"/>
    <xf numFmtId="0" fontId="10" fillId="6" borderId="13" xfId="0" applyFont="1" applyFill="1" applyBorder="1"/>
    <xf numFmtId="0" fontId="2" fillId="6" borderId="1" xfId="0" applyFont="1" applyFill="1" applyBorder="1"/>
    <xf numFmtId="165" fontId="10" fillId="6" borderId="2" xfId="0" applyNumberFormat="1" applyFont="1" applyFill="1" applyBorder="1"/>
    <xf numFmtId="0" fontId="11" fillId="0" borderId="20" xfId="0" applyFont="1" applyBorder="1"/>
    <xf numFmtId="164" fontId="11" fillId="0" borderId="5" xfId="0" applyNumberFormat="1" applyFont="1" applyBorder="1"/>
    <xf numFmtId="0" fontId="3" fillId="0" borderId="1" xfId="0" applyFont="1" applyBorder="1"/>
    <xf numFmtId="4" fontId="3" fillId="0" borderId="4" xfId="0" applyNumberFormat="1" applyFont="1" applyBorder="1"/>
    <xf numFmtId="0" fontId="12" fillId="0" borderId="0" xfId="0" applyFont="1" applyAlignment="1">
      <alignment horizontal="right"/>
    </xf>
    <xf numFmtId="4" fontId="12" fillId="0" borderId="0" xfId="0" applyNumberFormat="1" applyFont="1"/>
    <xf numFmtId="0" fontId="7" fillId="0" borderId="0" xfId="0" applyFont="1"/>
    <xf numFmtId="0" fontId="2" fillId="8" borderId="0" xfId="0" applyFont="1" applyFill="1"/>
    <xf numFmtId="165" fontId="2" fillId="8" borderId="0" xfId="0" applyNumberFormat="1" applyFont="1" applyFill="1"/>
    <xf numFmtId="167" fontId="2" fillId="0" borderId="0" xfId="0" applyNumberFormat="1" applyFont="1" applyAlignment="1">
      <alignment horizontal="right"/>
    </xf>
    <xf numFmtId="4" fontId="2" fillId="0" borderId="0" xfId="0" applyNumberFormat="1" applyFont="1"/>
    <xf numFmtId="4" fontId="2" fillId="0" borderId="21" xfId="0" applyNumberFormat="1" applyFont="1" applyBorder="1"/>
    <xf numFmtId="0" fontId="7" fillId="0" borderId="0" xfId="0" applyFont="1" applyAlignment="1">
      <alignment horizontal="right"/>
    </xf>
    <xf numFmtId="4" fontId="7" fillId="0" borderId="0" xfId="0" applyNumberFormat="1" applyFont="1"/>
    <xf numFmtId="4" fontId="12" fillId="0" borderId="21" xfId="0" applyNumberFormat="1" applyFont="1" applyBorder="1"/>
    <xf numFmtId="0" fontId="2" fillId="0" borderId="0" xfId="0" quotePrefix="1" applyFont="1"/>
    <xf numFmtId="167" fontId="2" fillId="0" borderId="21" xfId="0" applyNumberFormat="1" applyFont="1" applyBorder="1" applyAlignment="1">
      <alignment horizontal="right"/>
    </xf>
    <xf numFmtId="0" fontId="7" fillId="0" borderId="0" xfId="0" applyFont="1" applyAlignment="1">
      <alignment wrapText="1"/>
    </xf>
    <xf numFmtId="0" fontId="9" fillId="13" borderId="0" xfId="0" applyFont="1" applyFill="1" applyAlignment="1">
      <alignment horizontal="right"/>
    </xf>
    <xf numFmtId="4" fontId="9" fillId="13" borderId="0" xfId="0" applyNumberFormat="1" applyFont="1" applyFill="1"/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horizontal="left"/>
    </xf>
    <xf numFmtId="0" fontId="15" fillId="14" borderId="0" xfId="0" applyFont="1" applyFill="1" applyAlignment="1">
      <alignment wrapText="1"/>
    </xf>
    <xf numFmtId="0" fontId="16" fillId="0" borderId="0" xfId="0" applyFont="1"/>
    <xf numFmtId="0" fontId="2" fillId="6" borderId="0" xfId="0" applyFont="1" applyFill="1" applyAlignment="1">
      <alignment wrapText="1"/>
    </xf>
    <xf numFmtId="2" fontId="17" fillId="6" borderId="0" xfId="0" applyNumberFormat="1" applyFont="1" applyFill="1" applyAlignment="1">
      <alignment vertical="center"/>
    </xf>
    <xf numFmtId="0" fontId="5" fillId="0" borderId="21" xfId="0" applyFont="1" applyBorder="1"/>
    <xf numFmtId="1" fontId="18" fillId="0" borderId="0" xfId="0" applyNumberFormat="1" applyFont="1"/>
    <xf numFmtId="0" fontId="5" fillId="0" borderId="22" xfId="0" applyFont="1" applyBorder="1"/>
    <xf numFmtId="2" fontId="19" fillId="0" borderId="22" xfId="0" applyNumberFormat="1" applyFont="1" applyBorder="1"/>
    <xf numFmtId="9" fontId="20" fillId="0" borderId="23" xfId="0" applyNumberFormat="1" applyFont="1" applyBorder="1"/>
    <xf numFmtId="16" fontId="2" fillId="15" borderId="0" xfId="0" applyNumberFormat="1" applyFont="1" applyFill="1" applyAlignment="1">
      <alignment horizontal="center"/>
    </xf>
    <xf numFmtId="0" fontId="16" fillId="15" borderId="0" xfId="0" applyFont="1" applyFill="1"/>
    <xf numFmtId="0" fontId="0" fillId="15" borderId="0" xfId="0" applyFill="1"/>
    <xf numFmtId="0" fontId="5" fillId="14" borderId="22" xfId="0" applyFont="1" applyFill="1" applyBorder="1"/>
    <xf numFmtId="2" fontId="21" fillId="14" borderId="22" xfId="0" applyNumberFormat="1" applyFont="1" applyFill="1" applyBorder="1"/>
    <xf numFmtId="9" fontId="22" fillId="14" borderId="23" xfId="0" applyNumberFormat="1" applyFont="1" applyFill="1" applyBorder="1" applyAlignment="1">
      <alignment horizontal="center"/>
    </xf>
    <xf numFmtId="2" fontId="19" fillId="14" borderId="22" xfId="0" applyNumberFormat="1" applyFont="1" applyFill="1" applyBorder="1"/>
    <xf numFmtId="9" fontId="20" fillId="14" borderId="23" xfId="0" applyNumberFormat="1" applyFont="1" applyFill="1" applyBorder="1"/>
    <xf numFmtId="0" fontId="20" fillId="16" borderId="0" xfId="0" applyFont="1" applyFill="1"/>
    <xf numFmtId="2" fontId="17" fillId="6" borderId="21" xfId="0" applyNumberFormat="1" applyFont="1" applyFill="1" applyBorder="1" applyAlignment="1">
      <alignment vertical="center"/>
    </xf>
    <xf numFmtId="2" fontId="21" fillId="10" borderId="22" xfId="0" applyNumberFormat="1" applyFont="1" applyFill="1" applyBorder="1"/>
    <xf numFmtId="0" fontId="0" fillId="6" borderId="0" xfId="0" applyFill="1"/>
    <xf numFmtId="0" fontId="0" fillId="6" borderId="21" xfId="0" applyFill="1" applyBorder="1"/>
    <xf numFmtId="9" fontId="22" fillId="14" borderId="23" xfId="0" applyNumberFormat="1" applyFont="1" applyFill="1" applyBorder="1"/>
    <xf numFmtId="0" fontId="0" fillId="17" borderId="0" xfId="0" applyFill="1"/>
    <xf numFmtId="16" fontId="2" fillId="17" borderId="0" xfId="0" applyNumberFormat="1" applyFont="1" applyFill="1" applyAlignment="1">
      <alignment horizontal="center"/>
    </xf>
    <xf numFmtId="0" fontId="16" fillId="17" borderId="0" xfId="0" applyFont="1" applyFill="1"/>
    <xf numFmtId="0" fontId="5" fillId="17" borderId="0" xfId="0" applyFont="1" applyFill="1"/>
    <xf numFmtId="0" fontId="2" fillId="17" borderId="0" xfId="0" applyFont="1" applyFill="1" applyAlignment="1">
      <alignment wrapText="1"/>
    </xf>
    <xf numFmtId="2" fontId="17" fillId="17" borderId="0" xfId="0" applyNumberFormat="1" applyFont="1" applyFill="1" applyAlignment="1">
      <alignment vertical="center"/>
    </xf>
    <xf numFmtId="0" fontId="2" fillId="17" borderId="0" xfId="0" applyFont="1" applyFill="1"/>
    <xf numFmtId="1" fontId="18" fillId="17" borderId="0" xfId="0" applyNumberFormat="1" applyFont="1" applyFill="1"/>
    <xf numFmtId="2" fontId="19" fillId="17" borderId="0" xfId="0" applyNumberFormat="1" applyFont="1" applyFill="1"/>
    <xf numFmtId="9" fontId="20" fillId="17" borderId="0" xfId="0" applyNumberFormat="1" applyFont="1" applyFill="1"/>
    <xf numFmtId="17" fontId="23" fillId="6" borderId="0" xfId="0" applyNumberFormat="1" applyFont="1" applyFill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23" fillId="6" borderId="0" xfId="0" applyFont="1" applyFill="1"/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/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5" formatCode="&quot;RM&quot;#,##0.00_);[Red]\(&quot;RM&quot;#,##0.00\)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5" formatCode="&quot;RM&quot;#,##0.00_);[Red]\(&quot;RM&quot;#,##0.00\)"/>
      <fill>
        <patternFill patternType="none">
          <fgColor indexed="64"/>
          <bgColor indexed="65"/>
        </patternFill>
      </fill>
      <border>
        <left style="medium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5" formatCode="&quot;RM&quot;#,##0.00_);[Red]\(&quot;RM&quot;#,##0.00\)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5" formatCode="&quot;RM&quot;#,##0.00_);[Red]\(&quot;RM&quot;#,##0.0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5" formatCode="&quot;RM&quot;#,##0.00_);[Red]\(&quot;RM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border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64" formatCode="&quot;RM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bottom style="medium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38100</xdr:rowOff>
    </xdr:from>
    <xdr:to>
      <xdr:col>20</xdr:col>
      <xdr:colOff>314325</xdr:colOff>
      <xdr:row>70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EBE1E-1CC6-49BF-9EEB-5BD57395F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34400"/>
          <a:ext cx="13230225" cy="5076825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</xdr:row>
      <xdr:rowOff>28575</xdr:rowOff>
    </xdr:from>
    <xdr:to>
      <xdr:col>7</xdr:col>
      <xdr:colOff>304800</xdr:colOff>
      <xdr:row>41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300542-EEC9-4F36-B65D-ABE4E5DBA319}"/>
            </a:ext>
            <a:ext uri="{147F2762-F138-4A5C-976F-8EAC2B608ADB}">
              <a16:predDERef xmlns:a16="http://schemas.microsoft.com/office/drawing/2014/main" pred="{C6DEBE1E-1CC6-49BF-9EEB-5BD57395F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276225"/>
          <a:ext cx="5086350" cy="77438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125</xdr:row>
      <xdr:rowOff>171450</xdr:rowOff>
    </xdr:from>
    <xdr:to>
      <xdr:col>14</xdr:col>
      <xdr:colOff>304800</xdr:colOff>
      <xdr:row>172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5D8377-508E-448F-AB31-667BD5943808}"/>
            </a:ext>
            <a:ext uri="{147F2762-F138-4A5C-976F-8EAC2B608ADB}">
              <a16:predDERef xmlns:a16="http://schemas.microsoft.com/office/drawing/2014/main" pred="{47300542-EEC9-4F36-B65D-ABE4E5DBA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24212550"/>
          <a:ext cx="9486900" cy="8858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175</xdr:row>
      <xdr:rowOff>66675</xdr:rowOff>
    </xdr:from>
    <xdr:to>
      <xdr:col>14</xdr:col>
      <xdr:colOff>209550</xdr:colOff>
      <xdr:row>219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73AFA2-2256-49AC-95BD-C6FEB411C49C}"/>
            </a:ext>
            <a:ext uri="{147F2762-F138-4A5C-976F-8EAC2B608ADB}">
              <a16:predDERef xmlns:a16="http://schemas.microsoft.com/office/drawing/2014/main" pred="{955D8377-508E-448F-AB31-667BD5943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" y="33689925"/>
          <a:ext cx="9410700" cy="84201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73</xdr:row>
      <xdr:rowOff>114300</xdr:rowOff>
    </xdr:from>
    <xdr:to>
      <xdr:col>14</xdr:col>
      <xdr:colOff>219075</xdr:colOff>
      <xdr:row>123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613E88-8053-42E9-93EF-3B0A56740EED}"/>
            </a:ext>
            <a:ext uri="{147F2762-F138-4A5C-976F-8EAC2B608ADB}">
              <a16:predDERef xmlns:a16="http://schemas.microsoft.com/office/drawing/2014/main" pred="{3873AFA2-2256-49AC-95BD-C6FEB411C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4192250"/>
          <a:ext cx="9382125" cy="9505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16</xdr:col>
      <xdr:colOff>381000</xdr:colOff>
      <xdr:row>47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2A4431-4A15-4F9A-806A-D65C507319F7}"/>
            </a:ext>
            <a:ext uri="{147F2762-F138-4A5C-976F-8EAC2B608ADB}">
              <a16:predDERef xmlns:a16="http://schemas.microsoft.com/office/drawing/2014/main" pred="{47300542-EEC9-4F36-B65D-ABE4E5DBA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9525000" cy="8280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13A20-B37C-4593-94CE-23163F92EAB0}" name="Table10478910" displayName="Table10478910" ref="J118:T143" totalsRowShown="0" tableBorderDxfId="11">
  <autoFilter ref="J118:T143" xr:uid="{9D913A20-B37C-4593-94CE-23163F92EAB0}"/>
  <tableColumns count="11">
    <tableColumn id="1" xr3:uid="{D7726216-4869-484C-A410-4AB40888B775}" name="Referral Person" dataDxfId="10"/>
    <tableColumn id="2" xr3:uid="{D824C2CB-B05F-401D-9267-6D07E1900CD8}" name="Referral Fee (RM )" dataDxfId="9"/>
    <tableColumn id="3" xr3:uid="{F943FC80-2A07-4014-A87F-C0E501973EB7}" name="Remarks" dataDxfId="8"/>
    <tableColumn id="4" xr3:uid="{3CBD6F43-0566-48BA-88F3-1E3F092978C6}" name="Commission Person" dataDxfId="7"/>
    <tableColumn id="5" xr3:uid="{901A7DA4-DF04-4E69-AF21-74E7B30B3864}" name="Commission (RM)" dataDxfId="6"/>
    <tableColumn id="6" xr3:uid="{DEBB9395-748C-47B4-AF7C-DC77FE98A21C}" name="Remarks2" dataDxfId="5"/>
    <tableColumn id="7" xr3:uid="{6C9196D8-51C7-4E6E-B024-0E5C7848FCE1}" name="Person Incharge" dataDxfId="4"/>
    <tableColumn id="8" xr3:uid="{48FB7B77-414F-4762-9AC9-A0B529292F10}" name="Other Commission (RM)" dataDxfId="3"/>
    <tableColumn id="11" xr3:uid="{58A50AB5-482D-4BC5-BF77-33EE5509E34E}" name="Column1" dataDxfId="2"/>
    <tableColumn id="10" xr3:uid="{30860637-AB37-4B2F-BDB0-E18B00ACD755}" name="Column2" dataDxfId="1"/>
    <tableColumn id="9" xr3:uid="{E051C857-73FA-4636-8144-DA9C3DA30A79}" name="Column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B70D-F1E5-4C2C-B98A-9643354E2D55}">
  <sheetPr>
    <tabColor rgb="FFFFFF00"/>
  </sheetPr>
  <dimension ref="A1:T168"/>
  <sheetViews>
    <sheetView topLeftCell="A79" workbookViewId="0">
      <selection activeCell="E97" sqref="E97"/>
    </sheetView>
  </sheetViews>
  <sheetFormatPr defaultColWidth="10.33203125" defaultRowHeight="15.75" customHeight="1"/>
  <cols>
    <col min="1" max="1" width="7.5546875" style="1" customWidth="1"/>
    <col min="2" max="2" width="14.109375" style="2" customWidth="1"/>
    <col min="3" max="3" width="29.6640625" style="1" bestFit="1" customWidth="1"/>
    <col min="4" max="4" width="52.6640625" style="2" customWidth="1"/>
    <col min="5" max="5" width="20.109375" style="2" customWidth="1"/>
    <col min="6" max="6" width="22.109375" style="2" customWidth="1"/>
    <col min="7" max="7" width="19.44140625" style="2" customWidth="1"/>
    <col min="8" max="8" width="9.44140625" style="2" customWidth="1"/>
    <col min="9" max="9" width="30" style="2" customWidth="1"/>
    <col min="10" max="10" width="29.109375" style="2" customWidth="1"/>
    <col min="11" max="11" width="23" style="2" customWidth="1"/>
    <col min="12" max="12" width="26.5546875" style="2" customWidth="1"/>
    <col min="13" max="13" width="27.88671875" style="2" customWidth="1"/>
    <col min="14" max="14" width="22.44140625" style="2" customWidth="1"/>
    <col min="15" max="15" width="22" style="2" customWidth="1"/>
    <col min="16" max="16" width="25.5546875" style="2" customWidth="1"/>
    <col min="17" max="19" width="22.44140625" style="2" customWidth="1"/>
    <col min="20" max="20" width="62" style="2" customWidth="1"/>
    <col min="21" max="16384" width="10.33203125" style="2"/>
  </cols>
  <sheetData>
    <row r="1" spans="1:20" ht="15"/>
    <row r="2" spans="1:20" s="1" customFormat="1" ht="54" customHeight="1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4" t="s">
        <v>6</v>
      </c>
      <c r="H2" s="4" t="s">
        <v>7</v>
      </c>
      <c r="I2" s="6" t="s">
        <v>8</v>
      </c>
      <c r="J2" s="7" t="s">
        <v>9</v>
      </c>
      <c r="K2" s="8" t="s">
        <v>10</v>
      </c>
      <c r="L2" s="9" t="s">
        <v>11</v>
      </c>
      <c r="M2" s="10" t="s">
        <v>12</v>
      </c>
      <c r="N2" s="11" t="s">
        <v>13</v>
      </c>
      <c r="O2" s="12" t="s">
        <v>14</v>
      </c>
      <c r="P2" s="13" t="s">
        <v>15</v>
      </c>
      <c r="Q2" s="14" t="s">
        <v>16</v>
      </c>
      <c r="R2" s="15" t="s">
        <v>15</v>
      </c>
      <c r="S2" s="14" t="s">
        <v>16</v>
      </c>
      <c r="T2" s="16" t="s">
        <v>17</v>
      </c>
    </row>
    <row r="3" spans="1:20" ht="30.6">
      <c r="A3" s="17">
        <v>1</v>
      </c>
      <c r="B3" s="18"/>
      <c r="C3" s="19">
        <v>45878</v>
      </c>
      <c r="D3" s="20" t="s">
        <v>18</v>
      </c>
      <c r="E3" s="21">
        <v>20700</v>
      </c>
      <c r="F3" s="21">
        <f>E3</f>
        <v>20700</v>
      </c>
      <c r="G3" s="22"/>
      <c r="H3" s="23"/>
      <c r="I3" s="24" t="s">
        <v>19</v>
      </c>
      <c r="J3" s="25"/>
      <c r="K3" s="26"/>
      <c r="L3" s="27"/>
      <c r="M3" s="28" t="s">
        <v>20</v>
      </c>
      <c r="N3" s="26">
        <v>4.4999999999999998E-2</v>
      </c>
      <c r="O3" s="29">
        <f>F3*N3</f>
        <v>931.5</v>
      </c>
      <c r="P3" s="28"/>
      <c r="Q3" s="30"/>
      <c r="T3" s="31"/>
    </row>
    <row r="4" spans="1:20" ht="15.6">
      <c r="A4" s="17"/>
      <c r="B4" s="18"/>
      <c r="C4" s="19"/>
      <c r="D4" s="32"/>
      <c r="E4" s="21"/>
      <c r="F4" s="21"/>
      <c r="G4" s="22"/>
      <c r="H4" s="23"/>
      <c r="I4" s="24"/>
      <c r="J4" s="25"/>
      <c r="K4" s="26"/>
      <c r="L4" s="27"/>
      <c r="M4" s="28"/>
      <c r="N4" s="26"/>
      <c r="O4" s="29"/>
      <c r="P4" s="28"/>
      <c r="Q4" s="30"/>
      <c r="T4" s="33"/>
    </row>
    <row r="5" spans="1:20" ht="15.75" customHeight="1">
      <c r="A5" s="17">
        <v>2</v>
      </c>
      <c r="B5" s="34"/>
      <c r="C5" s="19">
        <v>45931</v>
      </c>
      <c r="D5" s="20" t="s">
        <v>21</v>
      </c>
      <c r="E5" s="21">
        <f>446600-72000</f>
        <v>374600</v>
      </c>
      <c r="F5" s="21">
        <f>E5</f>
        <v>374600</v>
      </c>
      <c r="G5" s="22"/>
      <c r="H5" s="23"/>
      <c r="I5" s="24" t="s">
        <v>22</v>
      </c>
      <c r="J5" s="25"/>
      <c r="K5" s="26"/>
      <c r="L5" s="27"/>
      <c r="M5" s="28" t="s">
        <v>22</v>
      </c>
      <c r="N5" s="26">
        <v>5.5E-2</v>
      </c>
      <c r="O5" s="29">
        <f>F5*N5</f>
        <v>20603</v>
      </c>
      <c r="P5" s="28" t="s">
        <v>23</v>
      </c>
      <c r="Q5" s="35">
        <f>F5*0.5%</f>
        <v>1873</v>
      </c>
      <c r="R5" s="2" t="s">
        <v>24</v>
      </c>
      <c r="S5" s="2">
        <f>F5*0.5%</f>
        <v>1873</v>
      </c>
      <c r="T5" s="33"/>
    </row>
    <row r="6" spans="1:20" ht="15.6">
      <c r="A6" s="36"/>
      <c r="B6" s="37" t="s">
        <v>25</v>
      </c>
      <c r="C6" s="38"/>
      <c r="D6" s="39"/>
      <c r="E6" s="40"/>
      <c r="F6" s="40"/>
      <c r="G6" s="37"/>
      <c r="H6" s="37"/>
      <c r="I6" s="41" t="s">
        <v>22</v>
      </c>
      <c r="J6" s="42"/>
      <c r="K6" s="43"/>
      <c r="L6" s="44"/>
      <c r="M6" s="45" t="s">
        <v>22</v>
      </c>
      <c r="N6" s="46"/>
      <c r="O6" s="47">
        <f>N6*F5</f>
        <v>0</v>
      </c>
      <c r="P6" s="45"/>
      <c r="Q6" s="48"/>
      <c r="T6" s="33"/>
    </row>
    <row r="7" spans="1:20" ht="15.6">
      <c r="A7" s="17"/>
      <c r="B7" s="18"/>
      <c r="C7" s="19"/>
      <c r="D7" s="32"/>
      <c r="E7" s="21"/>
      <c r="F7" s="21"/>
      <c r="G7" s="22"/>
      <c r="H7" s="23"/>
      <c r="I7" s="24"/>
      <c r="J7" s="25"/>
      <c r="K7" s="26"/>
      <c r="L7" s="27"/>
      <c r="M7" s="28"/>
      <c r="N7" s="26"/>
      <c r="O7" s="29"/>
      <c r="P7" s="28"/>
      <c r="Q7" s="30"/>
      <c r="T7" s="33"/>
    </row>
    <row r="8" spans="1:20" ht="30.6">
      <c r="A8" s="17">
        <v>3</v>
      </c>
      <c r="B8" s="34"/>
      <c r="C8" s="19">
        <v>46067</v>
      </c>
      <c r="D8" s="20" t="s">
        <v>26</v>
      </c>
      <c r="E8" s="21">
        <v>26994</v>
      </c>
      <c r="F8" s="21">
        <f>E8+118+688</f>
        <v>27800</v>
      </c>
      <c r="G8" s="22"/>
      <c r="H8" s="23"/>
      <c r="I8" s="24" t="s">
        <v>22</v>
      </c>
      <c r="J8" s="49" t="s">
        <v>27</v>
      </c>
      <c r="K8" s="50">
        <v>0.01</v>
      </c>
      <c r="L8" s="51">
        <f>F8*1%</f>
        <v>278</v>
      </c>
      <c r="M8" s="28" t="s">
        <v>22</v>
      </c>
      <c r="N8" s="26">
        <v>0.05</v>
      </c>
      <c r="O8" s="29">
        <f t="shared" ref="O8:O11" si="0">F8*N8</f>
        <v>1390</v>
      </c>
      <c r="P8" s="28" t="s">
        <v>23</v>
      </c>
      <c r="Q8" s="30">
        <f>F8*0.75%</f>
        <v>208.5</v>
      </c>
      <c r="T8" s="33"/>
    </row>
    <row r="9" spans="1:20" ht="15.6">
      <c r="A9" s="52"/>
      <c r="B9" s="53" t="s">
        <v>28</v>
      </c>
      <c r="C9" s="54"/>
      <c r="D9" s="55"/>
      <c r="E9" s="56">
        <v>27829</v>
      </c>
      <c r="F9" s="57" t="s">
        <v>29</v>
      </c>
      <c r="G9" s="58"/>
      <c r="H9" s="59"/>
      <c r="I9" s="60" t="s">
        <v>22</v>
      </c>
      <c r="J9" s="61"/>
      <c r="K9" s="62"/>
      <c r="L9" s="63"/>
      <c r="M9" s="64" t="s">
        <v>22</v>
      </c>
      <c r="N9" s="62">
        <v>0.2</v>
      </c>
      <c r="O9" s="65"/>
      <c r="P9" s="64"/>
      <c r="Q9" s="66"/>
      <c r="R9" s="65"/>
      <c r="S9" s="65"/>
      <c r="T9" s="67"/>
    </row>
    <row r="10" spans="1:20" ht="15.6">
      <c r="A10" s="17"/>
      <c r="B10" s="34"/>
      <c r="C10" s="19"/>
      <c r="D10" s="32"/>
      <c r="E10" s="21"/>
      <c r="F10" s="21"/>
      <c r="G10" s="22"/>
      <c r="H10" s="23"/>
      <c r="I10" s="24"/>
      <c r="J10" s="25"/>
      <c r="K10" s="26"/>
      <c r="L10" s="27"/>
      <c r="M10" s="28"/>
      <c r="N10" s="26"/>
      <c r="O10" s="29"/>
      <c r="P10" s="28"/>
      <c r="Q10" s="30"/>
      <c r="T10" s="33"/>
    </row>
    <row r="11" spans="1:20" ht="15.6">
      <c r="A11" s="17">
        <v>4</v>
      </c>
      <c r="B11" s="34"/>
      <c r="C11" s="19">
        <v>46022</v>
      </c>
      <c r="D11" s="32" t="s">
        <v>30</v>
      </c>
      <c r="E11" s="21">
        <v>25481</v>
      </c>
      <c r="F11" s="21">
        <f>E11</f>
        <v>25481</v>
      </c>
      <c r="G11" s="22"/>
      <c r="H11" s="23"/>
      <c r="I11" s="24" t="s">
        <v>31</v>
      </c>
      <c r="J11" s="68" t="s">
        <v>32</v>
      </c>
      <c r="K11" s="69">
        <v>0.02</v>
      </c>
      <c r="L11" s="70">
        <f>F11*2%</f>
        <v>509.62</v>
      </c>
      <c r="M11" s="28" t="s">
        <v>31</v>
      </c>
      <c r="N11" s="26">
        <v>4.4999999999999998E-2</v>
      </c>
      <c r="O11" s="29">
        <f t="shared" si="0"/>
        <v>1146.645</v>
      </c>
      <c r="P11" s="28" t="s">
        <v>23</v>
      </c>
      <c r="Q11" s="71">
        <f>F11*0.75%</f>
        <v>191.10749999999999</v>
      </c>
      <c r="T11" s="33"/>
    </row>
    <row r="12" spans="1:20" ht="15.6">
      <c r="A12" s="52"/>
      <c r="B12" s="53" t="s">
        <v>28</v>
      </c>
      <c r="C12" s="54"/>
      <c r="D12" s="55"/>
      <c r="E12" s="56">
        <v>25894.3</v>
      </c>
      <c r="F12" s="57" t="s">
        <v>29</v>
      </c>
      <c r="G12" s="58"/>
      <c r="H12" s="59"/>
      <c r="I12" s="60" t="s">
        <v>31</v>
      </c>
      <c r="J12" s="72"/>
      <c r="K12" s="62"/>
      <c r="L12" s="73" t="s">
        <v>33</v>
      </c>
      <c r="M12" s="74" t="s">
        <v>31</v>
      </c>
      <c r="N12" s="75">
        <v>5.0000000000000001E-3</v>
      </c>
      <c r="O12" s="76">
        <f>F11*N12</f>
        <v>127.405</v>
      </c>
      <c r="P12" s="64"/>
      <c r="Q12" s="66"/>
      <c r="R12" s="65"/>
      <c r="S12" s="65"/>
      <c r="T12" s="67"/>
    </row>
    <row r="13" spans="1:20" ht="15.6">
      <c r="A13" s="17"/>
      <c r="B13" s="34"/>
      <c r="C13" s="19"/>
      <c r="D13" s="20"/>
      <c r="E13" s="21"/>
      <c r="F13" s="21"/>
      <c r="G13" s="22"/>
      <c r="H13" s="23"/>
      <c r="I13" s="24"/>
      <c r="J13" s="25"/>
      <c r="K13" s="26"/>
      <c r="L13" s="27"/>
      <c r="M13" s="28"/>
      <c r="N13" s="26"/>
      <c r="O13" s="29"/>
      <c r="P13" s="28"/>
      <c r="Q13" s="71"/>
      <c r="T13" s="33"/>
    </row>
    <row r="14" spans="1:20" ht="15.6">
      <c r="A14" s="17">
        <v>5</v>
      </c>
      <c r="B14" s="34"/>
      <c r="C14" s="19">
        <v>46035</v>
      </c>
      <c r="D14" s="32" t="s">
        <v>34</v>
      </c>
      <c r="E14" s="21">
        <v>25894.3</v>
      </c>
      <c r="F14" s="21">
        <f>E14</f>
        <v>25894.3</v>
      </c>
      <c r="G14" s="22"/>
      <c r="H14" s="23"/>
      <c r="I14" s="24" t="s">
        <v>31</v>
      </c>
      <c r="J14" s="25"/>
      <c r="K14" s="26"/>
      <c r="L14" s="27"/>
      <c r="M14" s="28" t="s">
        <v>31</v>
      </c>
      <c r="N14" s="26">
        <v>4.4999999999999998E-2</v>
      </c>
      <c r="O14" s="29">
        <f t="shared" ref="O14" si="1">F14*N14</f>
        <v>1165.2434999999998</v>
      </c>
      <c r="P14" s="28" t="s">
        <v>23</v>
      </c>
      <c r="Q14" s="71">
        <f>F14*0.75%</f>
        <v>194.20724999999999</v>
      </c>
      <c r="T14" s="33"/>
    </row>
    <row r="15" spans="1:20" ht="15.6">
      <c r="A15" s="17"/>
      <c r="B15" s="34"/>
      <c r="C15" s="19"/>
      <c r="D15" s="77"/>
      <c r="E15" s="21"/>
      <c r="F15" s="21"/>
      <c r="G15" s="22"/>
      <c r="H15" s="23"/>
      <c r="I15" s="24"/>
      <c r="J15" s="25"/>
      <c r="K15" s="26"/>
      <c r="L15" s="27"/>
      <c r="M15" s="78" t="s">
        <v>31</v>
      </c>
      <c r="N15" s="79">
        <v>5.0000000000000001E-3</v>
      </c>
      <c r="O15" s="80">
        <f>F14*N15</f>
        <v>129.47149999999999</v>
      </c>
      <c r="P15" s="28"/>
      <c r="Q15" s="71"/>
      <c r="T15" s="33"/>
    </row>
    <row r="16" spans="1:20" ht="15.6">
      <c r="A16" s="52"/>
      <c r="B16" s="53" t="s">
        <v>28</v>
      </c>
      <c r="C16" s="54"/>
      <c r="D16" s="55"/>
      <c r="E16" s="56">
        <v>25200</v>
      </c>
      <c r="F16" s="81">
        <f>F14-E16</f>
        <v>694.29999999999927</v>
      </c>
      <c r="G16" s="58"/>
      <c r="H16" s="59"/>
      <c r="I16" s="60" t="s">
        <v>31</v>
      </c>
      <c r="J16" s="72"/>
      <c r="K16" s="62"/>
      <c r="L16" s="73"/>
      <c r="M16" s="64" t="s">
        <v>31</v>
      </c>
      <c r="N16" s="62">
        <v>0.25</v>
      </c>
      <c r="O16" s="65">
        <f>F16*N16</f>
        <v>173.57499999999982</v>
      </c>
      <c r="P16" s="64"/>
      <c r="Q16" s="66"/>
      <c r="R16" s="65"/>
      <c r="S16" s="65"/>
      <c r="T16" s="67"/>
    </row>
    <row r="17" spans="1:20" ht="15.6">
      <c r="A17" s="17"/>
      <c r="B17" s="34"/>
      <c r="C17" s="19"/>
      <c r="D17" s="32"/>
      <c r="E17" s="21"/>
      <c r="F17" s="21"/>
      <c r="G17" s="22"/>
      <c r="H17" s="23"/>
      <c r="I17" s="24"/>
      <c r="J17" s="25"/>
      <c r="K17" s="26"/>
      <c r="L17" s="27"/>
      <c r="M17" s="28"/>
      <c r="N17" s="26"/>
      <c r="O17" s="29"/>
      <c r="P17" s="28"/>
      <c r="Q17" s="71"/>
      <c r="T17" s="33"/>
    </row>
    <row r="18" spans="1:20" ht="30.6">
      <c r="A18" s="17">
        <v>6</v>
      </c>
      <c r="B18" s="34"/>
      <c r="C18" s="19">
        <v>46081</v>
      </c>
      <c r="D18" s="20" t="s">
        <v>35</v>
      </c>
      <c r="E18" s="21">
        <v>19000</v>
      </c>
      <c r="F18" s="21">
        <f>E18</f>
        <v>19000</v>
      </c>
      <c r="G18" s="22"/>
      <c r="H18" s="23"/>
      <c r="I18" s="24" t="s">
        <v>36</v>
      </c>
      <c r="J18" s="25"/>
      <c r="K18" s="26"/>
      <c r="L18" s="27"/>
      <c r="M18" s="28" t="s">
        <v>36</v>
      </c>
      <c r="N18" s="26">
        <v>0.05</v>
      </c>
      <c r="O18" s="29">
        <f>F18*N18</f>
        <v>950</v>
      </c>
      <c r="P18" s="28" t="s">
        <v>23</v>
      </c>
      <c r="Q18" s="71">
        <f>F18*0.75%</f>
        <v>142.5</v>
      </c>
      <c r="T18" s="33"/>
    </row>
    <row r="19" spans="1:20" ht="15.6">
      <c r="A19" s="52"/>
      <c r="B19" s="53" t="s">
        <v>28</v>
      </c>
      <c r="C19" s="54"/>
      <c r="D19" s="55"/>
      <c r="E19" s="56">
        <v>19366</v>
      </c>
      <c r="F19" s="57" t="s">
        <v>29</v>
      </c>
      <c r="G19" s="58"/>
      <c r="H19" s="59"/>
      <c r="I19" s="60" t="s">
        <v>36</v>
      </c>
      <c r="J19" s="72"/>
      <c r="K19" s="62"/>
      <c r="L19" s="73"/>
      <c r="M19" s="64" t="s">
        <v>36</v>
      </c>
      <c r="N19" s="62">
        <v>0.2</v>
      </c>
      <c r="O19" s="65"/>
      <c r="P19" s="64"/>
      <c r="Q19" s="66"/>
      <c r="R19" s="65"/>
      <c r="S19" s="65"/>
      <c r="T19" s="67"/>
    </row>
    <row r="20" spans="1:20" ht="15.6">
      <c r="A20" s="17"/>
      <c r="B20" s="34"/>
      <c r="C20" s="82"/>
      <c r="E20" s="32"/>
      <c r="F20" s="21"/>
      <c r="G20" s="22"/>
      <c r="H20" s="23"/>
      <c r="I20" s="24"/>
      <c r="J20" s="25"/>
      <c r="K20" s="26"/>
      <c r="L20" s="27"/>
      <c r="M20" s="28"/>
      <c r="N20" s="26"/>
      <c r="O20" s="29"/>
      <c r="P20" s="28"/>
      <c r="Q20" s="30"/>
      <c r="T20" s="33"/>
    </row>
    <row r="21" spans="1:20" ht="30.6">
      <c r="A21" s="17">
        <v>7</v>
      </c>
      <c r="B21" s="34"/>
      <c r="C21" s="19">
        <v>45983</v>
      </c>
      <c r="D21" s="20" t="s">
        <v>37</v>
      </c>
      <c r="E21" s="21">
        <v>42000</v>
      </c>
      <c r="F21" s="21">
        <f>E21-3000</f>
        <v>39000</v>
      </c>
      <c r="G21" s="22"/>
      <c r="H21" s="23"/>
      <c r="I21" s="24" t="s">
        <v>36</v>
      </c>
      <c r="J21" s="25"/>
      <c r="K21" s="26"/>
      <c r="L21" s="27"/>
      <c r="M21" s="28" t="s">
        <v>36</v>
      </c>
      <c r="N21" s="26">
        <v>0.05</v>
      </c>
      <c r="O21" s="29">
        <f>F21*N21</f>
        <v>1950</v>
      </c>
      <c r="P21" s="28" t="s">
        <v>23</v>
      </c>
      <c r="Q21" s="71">
        <f>F21*0.75%</f>
        <v>292.5</v>
      </c>
      <c r="T21" s="33"/>
    </row>
    <row r="22" spans="1:20" ht="15.6">
      <c r="A22" s="52"/>
      <c r="B22" s="53" t="s">
        <v>28</v>
      </c>
      <c r="C22" s="54"/>
      <c r="D22" s="55"/>
      <c r="E22" s="56">
        <v>38929.97</v>
      </c>
      <c r="F22" s="81">
        <f>F21-E22</f>
        <v>70.029999999998836</v>
      </c>
      <c r="G22" s="58"/>
      <c r="H22" s="59"/>
      <c r="I22" s="60" t="s">
        <v>36</v>
      </c>
      <c r="J22" s="72"/>
      <c r="K22" s="62"/>
      <c r="L22" s="73"/>
      <c r="M22" s="64" t="s">
        <v>36</v>
      </c>
      <c r="N22" s="62">
        <v>0.25</v>
      </c>
      <c r="O22" s="65">
        <f>F22*N22</f>
        <v>17.507499999999709</v>
      </c>
      <c r="P22" s="64"/>
      <c r="Q22" s="66"/>
      <c r="R22" s="65"/>
      <c r="S22" s="65"/>
      <c r="T22" s="67"/>
    </row>
    <row r="23" spans="1:20" ht="15.6">
      <c r="A23" s="17"/>
      <c r="B23" s="34"/>
      <c r="C23"/>
      <c r="D23"/>
      <c r="E23"/>
      <c r="F23" s="21"/>
      <c r="G23" s="22"/>
      <c r="H23" s="23"/>
      <c r="I23" s="24"/>
      <c r="J23" s="25"/>
      <c r="K23" s="26"/>
      <c r="L23" s="27"/>
      <c r="M23" s="28"/>
      <c r="N23" s="26"/>
      <c r="O23" s="29"/>
      <c r="P23" s="28"/>
      <c r="Q23" s="30"/>
      <c r="T23" s="33"/>
    </row>
    <row r="24" spans="1:20" ht="15.6">
      <c r="A24" s="17">
        <v>8</v>
      </c>
      <c r="B24" s="34"/>
      <c r="C24" s="19">
        <v>45983</v>
      </c>
      <c r="D24" s="32" t="s">
        <v>38</v>
      </c>
      <c r="E24" s="21">
        <v>48000</v>
      </c>
      <c r="F24" s="21">
        <f>E24-3000</f>
        <v>45000</v>
      </c>
      <c r="G24" s="22"/>
      <c r="H24" s="23"/>
      <c r="I24" s="24" t="s">
        <v>36</v>
      </c>
      <c r="J24" s="25"/>
      <c r="K24" s="26"/>
      <c r="L24" s="27"/>
      <c r="M24" s="28" t="s">
        <v>36</v>
      </c>
      <c r="N24" s="26">
        <v>0.05</v>
      </c>
      <c r="O24" s="29">
        <f>F24*N24</f>
        <v>2250</v>
      </c>
      <c r="P24" s="28" t="s">
        <v>23</v>
      </c>
      <c r="Q24" s="71">
        <f>F24*0.75%</f>
        <v>337.5</v>
      </c>
      <c r="T24" s="33"/>
    </row>
    <row r="25" spans="1:20" ht="15.6">
      <c r="A25" s="52"/>
      <c r="B25" s="53" t="s">
        <v>28</v>
      </c>
      <c r="C25" s="54"/>
      <c r="D25" s="83"/>
      <c r="E25" s="84">
        <v>44000</v>
      </c>
      <c r="F25" s="85">
        <f>F24-E25</f>
        <v>1000</v>
      </c>
      <c r="G25" s="58"/>
      <c r="H25" s="59"/>
      <c r="I25" s="60" t="s">
        <v>36</v>
      </c>
      <c r="J25" s="72"/>
      <c r="K25" s="62"/>
      <c r="L25" s="73"/>
      <c r="M25" s="74" t="s">
        <v>36</v>
      </c>
      <c r="N25" s="75">
        <v>0.25</v>
      </c>
      <c r="O25" s="76">
        <f>F25*N25</f>
        <v>250</v>
      </c>
      <c r="P25" s="64"/>
      <c r="Q25" s="66"/>
      <c r="R25" s="65"/>
      <c r="S25" s="65"/>
      <c r="T25" s="67"/>
    </row>
    <row r="26" spans="1:20" ht="15.6">
      <c r="A26" s="17"/>
      <c r="B26" s="34"/>
      <c r="C26" s="82"/>
      <c r="E26" s="20"/>
      <c r="F26" s="21"/>
      <c r="G26" s="22"/>
      <c r="H26" s="23"/>
      <c r="I26" s="24"/>
      <c r="J26" s="25"/>
      <c r="K26" s="26"/>
      <c r="L26" s="27"/>
      <c r="M26" s="28"/>
      <c r="N26" s="26"/>
      <c r="O26" s="29"/>
      <c r="P26" s="28"/>
      <c r="Q26" s="30"/>
      <c r="T26" s="33"/>
    </row>
    <row r="27" spans="1:20" ht="30.6">
      <c r="A27" s="17">
        <v>9</v>
      </c>
      <c r="B27" s="34"/>
      <c r="C27" s="19">
        <v>46072</v>
      </c>
      <c r="D27" s="20" t="s">
        <v>39</v>
      </c>
      <c r="E27" s="21">
        <v>39706</v>
      </c>
      <c r="F27" s="21">
        <f>E27-1824+118</f>
        <v>38000</v>
      </c>
      <c r="G27" s="22"/>
      <c r="H27" s="23"/>
      <c r="I27" s="24" t="s">
        <v>36</v>
      </c>
      <c r="J27" s="25"/>
      <c r="K27" s="26"/>
      <c r="L27" s="27"/>
      <c r="M27" s="28" t="s">
        <v>36</v>
      </c>
      <c r="N27" s="26">
        <v>0.05</v>
      </c>
      <c r="O27" s="29">
        <f>F27*N27</f>
        <v>1900</v>
      </c>
      <c r="P27" s="28" t="s">
        <v>23</v>
      </c>
      <c r="Q27" s="71">
        <f>F27*0.75%</f>
        <v>285</v>
      </c>
      <c r="T27" s="33"/>
    </row>
    <row r="28" spans="1:20" ht="15.6">
      <c r="A28" s="52"/>
      <c r="B28" s="53" t="s">
        <v>28</v>
      </c>
      <c r="C28" s="54"/>
      <c r="D28" s="55"/>
      <c r="E28" s="56">
        <v>34031</v>
      </c>
      <c r="F28" s="81">
        <f>F27-E28</f>
        <v>3969</v>
      </c>
      <c r="G28" s="58"/>
      <c r="H28" s="59"/>
      <c r="I28" s="60" t="s">
        <v>36</v>
      </c>
      <c r="J28" s="72"/>
      <c r="K28" s="62"/>
      <c r="L28" s="73"/>
      <c r="M28" s="64" t="s">
        <v>36</v>
      </c>
      <c r="N28" s="62">
        <v>0.25</v>
      </c>
      <c r="O28" s="65">
        <f>F28*N28</f>
        <v>992.25</v>
      </c>
      <c r="P28" s="64"/>
      <c r="Q28" s="66"/>
      <c r="R28" s="65"/>
      <c r="S28" s="65"/>
      <c r="T28" s="67"/>
    </row>
    <row r="29" spans="1:20" ht="15.6">
      <c r="A29" s="17"/>
      <c r="B29" s="34"/>
      <c r="C29" s="86"/>
      <c r="E29" s="20"/>
      <c r="F29" s="21"/>
      <c r="G29" s="22"/>
      <c r="H29" s="23"/>
      <c r="I29" s="24"/>
      <c r="J29" s="25"/>
      <c r="K29" s="26"/>
      <c r="L29" s="27"/>
      <c r="M29" s="28"/>
      <c r="N29" s="26"/>
      <c r="O29" s="29"/>
      <c r="P29" s="28"/>
      <c r="Q29" s="30"/>
      <c r="T29" s="33"/>
    </row>
    <row r="30" spans="1:20" ht="15.6">
      <c r="A30" s="17">
        <v>10</v>
      </c>
      <c r="B30" s="34"/>
      <c r="C30" s="19">
        <v>46051</v>
      </c>
      <c r="D30" s="32" t="s">
        <v>40</v>
      </c>
      <c r="E30" s="21">
        <f>35300-1000</f>
        <v>34300</v>
      </c>
      <c r="F30" s="21">
        <f>E30</f>
        <v>34300</v>
      </c>
      <c r="G30" s="22"/>
      <c r="H30" s="23"/>
      <c r="I30" s="24" t="s">
        <v>36</v>
      </c>
      <c r="J30" s="25"/>
      <c r="K30" s="26"/>
      <c r="L30" s="27"/>
      <c r="M30" s="28" t="s">
        <v>36</v>
      </c>
      <c r="N30" s="26">
        <v>0.05</v>
      </c>
      <c r="O30" s="29">
        <f>F30*N30</f>
        <v>1715</v>
      </c>
      <c r="P30" s="28" t="s">
        <v>23</v>
      </c>
      <c r="Q30" s="71">
        <f>F30*0.75%</f>
        <v>257.25</v>
      </c>
      <c r="T30" s="33"/>
    </row>
    <row r="31" spans="1:20" ht="15.6">
      <c r="A31" s="52"/>
      <c r="B31" s="53" t="s">
        <v>28</v>
      </c>
      <c r="C31" s="54"/>
      <c r="D31" s="55"/>
      <c r="E31" s="56">
        <v>33950.75</v>
      </c>
      <c r="F31" s="81">
        <f>F30-E31</f>
        <v>349.25</v>
      </c>
      <c r="G31" s="58"/>
      <c r="H31" s="59"/>
      <c r="I31" s="60" t="s">
        <v>36</v>
      </c>
      <c r="J31" s="72"/>
      <c r="K31" s="62"/>
      <c r="L31" s="73"/>
      <c r="M31" s="64" t="s">
        <v>36</v>
      </c>
      <c r="N31" s="62">
        <v>0.25</v>
      </c>
      <c r="O31" s="65">
        <f>F31*N31</f>
        <v>87.3125</v>
      </c>
      <c r="P31" s="64"/>
      <c r="Q31" s="66"/>
      <c r="R31" s="65"/>
      <c r="S31" s="65"/>
      <c r="T31" s="67"/>
    </row>
    <row r="32" spans="1:20" ht="15.6">
      <c r="A32" s="17"/>
      <c r="B32" s="34"/>
      <c r="C32" s="19"/>
      <c r="E32" s="32"/>
      <c r="F32" s="21"/>
      <c r="G32" s="22"/>
      <c r="H32" s="23"/>
      <c r="I32" s="24"/>
      <c r="J32" s="25"/>
      <c r="K32" s="26"/>
      <c r="L32" s="27"/>
      <c r="M32" s="28"/>
      <c r="N32" s="26"/>
      <c r="O32" s="29"/>
      <c r="P32" s="28"/>
      <c r="Q32" s="30"/>
      <c r="T32" s="33"/>
    </row>
    <row r="33" spans="1:20" ht="30.6">
      <c r="A33" s="17">
        <v>11</v>
      </c>
      <c r="B33" s="34"/>
      <c r="C33" s="19">
        <v>45854</v>
      </c>
      <c r="D33" s="20" t="s">
        <v>41</v>
      </c>
      <c r="E33" s="21">
        <v>48300</v>
      </c>
      <c r="F33" s="21">
        <f>E33</f>
        <v>48300</v>
      </c>
      <c r="G33" s="22"/>
      <c r="H33" s="23"/>
      <c r="I33" s="24" t="s">
        <v>42</v>
      </c>
      <c r="J33" s="25"/>
      <c r="K33" s="26"/>
      <c r="L33" s="27"/>
      <c r="M33" s="28" t="s">
        <v>42</v>
      </c>
      <c r="N33" s="87">
        <v>3.2500000000000001E-2</v>
      </c>
      <c r="O33" s="29">
        <f>F33*N33</f>
        <v>1569.75</v>
      </c>
      <c r="P33" s="28"/>
      <c r="Q33" s="30"/>
      <c r="T33" s="33"/>
    </row>
    <row r="34" spans="1:20" ht="15.6">
      <c r="A34" s="17"/>
      <c r="B34" s="34"/>
      <c r="C34" s="19"/>
      <c r="E34" s="77"/>
      <c r="F34" s="21"/>
      <c r="G34" s="22"/>
      <c r="H34" s="23"/>
      <c r="I34" s="24"/>
      <c r="J34" s="25"/>
      <c r="K34" s="26"/>
      <c r="L34" s="27"/>
      <c r="M34" s="28"/>
      <c r="N34" s="26"/>
      <c r="O34" s="29"/>
      <c r="P34" s="28"/>
      <c r="Q34" s="30"/>
      <c r="T34" s="33"/>
    </row>
    <row r="35" spans="1:20" ht="15.6">
      <c r="A35" s="17">
        <v>12</v>
      </c>
      <c r="B35" s="34"/>
      <c r="C35" s="19">
        <v>46055</v>
      </c>
      <c r="D35" s="32" t="s">
        <v>43</v>
      </c>
      <c r="E35" s="21">
        <v>32500</v>
      </c>
      <c r="F35" s="21">
        <f>E35</f>
        <v>32500</v>
      </c>
      <c r="G35" s="22"/>
      <c r="H35" s="23"/>
      <c r="I35" s="24" t="s">
        <v>44</v>
      </c>
      <c r="J35" s="25"/>
      <c r="K35" s="26"/>
      <c r="L35" s="27"/>
      <c r="M35" s="28" t="s">
        <v>45</v>
      </c>
      <c r="N35" s="26">
        <v>0.03</v>
      </c>
      <c r="O35" s="29">
        <f>F35*N35</f>
        <v>975</v>
      </c>
      <c r="P35" s="28" t="s">
        <v>46</v>
      </c>
      <c r="Q35" s="71">
        <f>F35*0.25%</f>
        <v>81.25</v>
      </c>
      <c r="T35" s="33"/>
    </row>
    <row r="36" spans="1:20" ht="15.6">
      <c r="A36" s="52"/>
      <c r="B36" s="53" t="s">
        <v>28</v>
      </c>
      <c r="C36" s="54"/>
      <c r="D36" s="55"/>
      <c r="E36" s="56">
        <v>29963</v>
      </c>
      <c r="F36" s="81">
        <f>F35-E36</f>
        <v>2537</v>
      </c>
      <c r="G36" s="58"/>
      <c r="H36" s="59"/>
      <c r="I36" s="60" t="s">
        <v>44</v>
      </c>
      <c r="J36" s="72"/>
      <c r="K36" s="62"/>
      <c r="L36" s="73"/>
      <c r="M36" s="64" t="s">
        <v>45</v>
      </c>
      <c r="N36" s="62">
        <v>0.25</v>
      </c>
      <c r="O36" s="65">
        <f>F36*N36</f>
        <v>634.25</v>
      </c>
      <c r="P36" s="64"/>
      <c r="Q36" s="66"/>
      <c r="R36" s="65"/>
      <c r="S36" s="65"/>
      <c r="T36" s="67"/>
    </row>
    <row r="37" spans="1:20" ht="15.6">
      <c r="A37" s="17"/>
      <c r="B37" s="34"/>
      <c r="C37" s="19"/>
      <c r="D37" s="77"/>
      <c r="E37" s="21"/>
      <c r="F37" s="21"/>
      <c r="G37" s="22"/>
      <c r="H37" s="23"/>
      <c r="I37" s="24"/>
      <c r="J37" s="25"/>
      <c r="K37" s="26"/>
      <c r="L37" s="27"/>
      <c r="M37" s="28"/>
      <c r="N37" s="26"/>
      <c r="O37" s="29"/>
      <c r="P37" s="28"/>
      <c r="Q37" s="71"/>
      <c r="T37" s="33"/>
    </row>
    <row r="38" spans="1:20" ht="30.6">
      <c r="A38" s="17">
        <v>13</v>
      </c>
      <c r="B38" s="34"/>
      <c r="C38" s="19">
        <v>46025</v>
      </c>
      <c r="D38" s="20" t="s">
        <v>47</v>
      </c>
      <c r="E38" s="21">
        <v>27374.3</v>
      </c>
      <c r="F38" s="21">
        <f>E38-1502.7-876.58</f>
        <v>24995.019999999997</v>
      </c>
      <c r="G38" s="22"/>
      <c r="H38" s="23"/>
      <c r="I38" s="24" t="s">
        <v>48</v>
      </c>
      <c r="J38" s="25"/>
      <c r="K38" s="26"/>
      <c r="L38" s="27"/>
      <c r="M38" s="28" t="s">
        <v>48</v>
      </c>
      <c r="N38" s="26">
        <v>0.05</v>
      </c>
      <c r="O38" s="29">
        <f>F38*N38</f>
        <v>1249.751</v>
      </c>
      <c r="P38" s="28" t="s">
        <v>23</v>
      </c>
      <c r="Q38" s="71">
        <f>F38*0.75%</f>
        <v>187.46264999999997</v>
      </c>
      <c r="T38" s="33"/>
    </row>
    <row r="39" spans="1:20" ht="15.6">
      <c r="A39" s="52"/>
      <c r="B39" s="53" t="s">
        <v>28</v>
      </c>
      <c r="C39" s="54"/>
      <c r="D39" s="55"/>
      <c r="E39" s="56">
        <v>24245.1</v>
      </c>
      <c r="F39" s="81">
        <f>F38-E39</f>
        <v>749.91999999999825</v>
      </c>
      <c r="G39" s="58"/>
      <c r="H39" s="59"/>
      <c r="I39" s="60" t="s">
        <v>48</v>
      </c>
      <c r="J39" s="72"/>
      <c r="K39" s="62"/>
      <c r="L39" s="73"/>
      <c r="M39" s="64" t="s">
        <v>48</v>
      </c>
      <c r="N39" s="62">
        <v>0.25</v>
      </c>
      <c r="O39" s="65">
        <f>F39*N39</f>
        <v>187.47999999999956</v>
      </c>
      <c r="P39" s="64"/>
      <c r="Q39" s="66"/>
      <c r="R39" s="65"/>
      <c r="S39" s="65"/>
      <c r="T39" s="67"/>
    </row>
    <row r="40" spans="1:20" ht="15.6">
      <c r="A40" s="17"/>
      <c r="B40" s="34"/>
      <c r="C40" s="19"/>
      <c r="D40" s="77"/>
      <c r="E40" s="21"/>
      <c r="F40" s="21"/>
      <c r="G40" s="22"/>
      <c r="H40" s="23"/>
      <c r="I40" s="24"/>
      <c r="J40" s="25"/>
      <c r="K40" s="26"/>
      <c r="L40" s="27"/>
      <c r="M40" s="28"/>
      <c r="N40" s="26"/>
      <c r="O40" s="29"/>
      <c r="P40" s="28"/>
      <c r="Q40" s="71"/>
      <c r="T40" s="33"/>
    </row>
    <row r="41" spans="1:20" ht="15.6">
      <c r="A41" s="17">
        <v>14</v>
      </c>
      <c r="B41" s="34"/>
      <c r="C41" s="19">
        <v>46118</v>
      </c>
      <c r="D41" s="32" t="s">
        <v>49</v>
      </c>
      <c r="E41" s="21">
        <v>27800</v>
      </c>
      <c r="F41" s="21">
        <f>E41</f>
        <v>27800</v>
      </c>
      <c r="G41" s="22"/>
      <c r="H41" s="23"/>
      <c r="I41" s="24" t="s">
        <v>48</v>
      </c>
      <c r="J41" s="25"/>
      <c r="K41" s="26"/>
      <c r="L41" s="27"/>
      <c r="M41" s="28" t="s">
        <v>48</v>
      </c>
      <c r="N41" s="26">
        <v>0.05</v>
      </c>
      <c r="O41" s="29">
        <f>F41*N41</f>
        <v>1390</v>
      </c>
      <c r="P41" s="28" t="s">
        <v>23</v>
      </c>
      <c r="Q41" s="71">
        <f>F41*0.75%</f>
        <v>208.5</v>
      </c>
      <c r="T41" s="33"/>
    </row>
    <row r="42" spans="1:20" ht="15.6">
      <c r="A42" s="52"/>
      <c r="B42" s="53" t="s">
        <v>28</v>
      </c>
      <c r="C42" s="54"/>
      <c r="D42" s="55"/>
      <c r="E42" s="56">
        <v>27946.1</v>
      </c>
      <c r="F42" s="57" t="s">
        <v>29</v>
      </c>
      <c r="G42" s="58"/>
      <c r="H42" s="59"/>
      <c r="I42" s="60" t="s">
        <v>48</v>
      </c>
      <c r="J42" s="72"/>
      <c r="K42" s="62"/>
      <c r="L42" s="73"/>
      <c r="M42" s="64" t="s">
        <v>48</v>
      </c>
      <c r="N42" s="62">
        <v>0.2</v>
      </c>
      <c r="O42" s="65"/>
      <c r="P42" s="64"/>
      <c r="Q42" s="66"/>
      <c r="R42" s="65"/>
      <c r="S42" s="65"/>
      <c r="T42" s="67"/>
    </row>
    <row r="43" spans="1:20" ht="15.6">
      <c r="A43" s="17"/>
      <c r="B43" s="34"/>
      <c r="C43" s="19"/>
      <c r="D43" s="77"/>
      <c r="E43" s="21"/>
      <c r="F43" s="21"/>
      <c r="G43" s="22"/>
      <c r="H43" s="23"/>
      <c r="I43" s="24"/>
      <c r="J43" s="25"/>
      <c r="K43" s="26"/>
      <c r="L43" s="27"/>
      <c r="M43" s="28"/>
      <c r="N43" s="26"/>
      <c r="O43" s="29"/>
      <c r="P43" s="28"/>
      <c r="Q43" s="71"/>
      <c r="T43" s="33"/>
    </row>
    <row r="44" spans="1:20" ht="30.6">
      <c r="A44" s="17">
        <v>15</v>
      </c>
      <c r="B44" s="34"/>
      <c r="C44" s="19">
        <v>46112</v>
      </c>
      <c r="D44" s="20" t="s">
        <v>50</v>
      </c>
      <c r="E44" s="21">
        <v>29067.5</v>
      </c>
      <c r="F44" s="21">
        <f>E44-1567.5</f>
        <v>27500</v>
      </c>
      <c r="G44" s="22"/>
      <c r="H44" s="23"/>
      <c r="I44" s="24" t="s">
        <v>48</v>
      </c>
      <c r="J44" s="25"/>
      <c r="K44" s="26"/>
      <c r="L44" s="27"/>
      <c r="M44" s="28" t="s">
        <v>48</v>
      </c>
      <c r="N44" s="26">
        <v>3.5000000000000003E-2</v>
      </c>
      <c r="O44" s="29">
        <f>F44*N44</f>
        <v>962.50000000000011</v>
      </c>
      <c r="P44" s="28" t="s">
        <v>23</v>
      </c>
      <c r="Q44" s="71">
        <f>F44*0.75%</f>
        <v>206.25</v>
      </c>
      <c r="R44" s="88" t="s">
        <v>51</v>
      </c>
      <c r="S44" s="88">
        <f>F44*1%</f>
        <v>275</v>
      </c>
      <c r="T44" s="33"/>
    </row>
    <row r="45" spans="1:20" ht="15.6">
      <c r="A45" s="17"/>
      <c r="B45" s="34"/>
      <c r="C45" s="19"/>
      <c r="D45" s="89"/>
      <c r="E45" s="21"/>
      <c r="F45" s="21"/>
      <c r="G45" s="22"/>
      <c r="H45" s="23"/>
      <c r="I45" s="24"/>
      <c r="J45" s="25"/>
      <c r="K45" s="26"/>
      <c r="L45" s="27"/>
      <c r="M45" s="78" t="s">
        <v>48</v>
      </c>
      <c r="N45" s="79">
        <v>1.4999999999999999E-2</v>
      </c>
      <c r="O45" s="80">
        <f>F44*N45</f>
        <v>412.5</v>
      </c>
      <c r="P45" s="28"/>
      <c r="Q45" s="71"/>
      <c r="T45" s="33"/>
    </row>
    <row r="46" spans="1:20" ht="15.6">
      <c r="A46" s="52"/>
      <c r="B46" s="53" t="s">
        <v>28</v>
      </c>
      <c r="C46" s="54"/>
      <c r="D46" s="55"/>
      <c r="E46" s="56">
        <v>27569.16</v>
      </c>
      <c r="F46" s="57" t="s">
        <v>29</v>
      </c>
      <c r="G46" s="58"/>
      <c r="H46" s="59"/>
      <c r="I46" s="60" t="s">
        <v>48</v>
      </c>
      <c r="J46" s="72"/>
      <c r="K46" s="62"/>
      <c r="L46" s="73"/>
      <c r="M46" s="64" t="s">
        <v>48</v>
      </c>
      <c r="N46" s="62">
        <v>0.2</v>
      </c>
      <c r="O46" s="65"/>
      <c r="P46" s="64"/>
      <c r="Q46" s="66"/>
      <c r="R46" s="65"/>
      <c r="S46" s="65"/>
      <c r="T46" s="67"/>
    </row>
    <row r="47" spans="1:20" ht="15.6">
      <c r="A47" s="17"/>
      <c r="B47" s="34"/>
      <c r="C47" s="19"/>
      <c r="D47" s="77"/>
      <c r="E47" s="21"/>
      <c r="F47" s="21"/>
      <c r="G47" s="22"/>
      <c r="H47" s="23"/>
      <c r="I47" s="24"/>
      <c r="J47" s="25"/>
      <c r="K47" s="26"/>
      <c r="L47" s="27"/>
      <c r="M47" s="28"/>
      <c r="N47" s="26"/>
      <c r="O47" s="29"/>
      <c r="P47" s="28"/>
      <c r="Q47" s="71"/>
      <c r="T47" s="33"/>
    </row>
    <row r="48" spans="1:20" ht="30.6">
      <c r="A48" s="17">
        <v>16</v>
      </c>
      <c r="B48" s="34"/>
      <c r="C48" s="19">
        <v>46026</v>
      </c>
      <c r="D48" s="20" t="s">
        <v>52</v>
      </c>
      <c r="E48" s="21">
        <v>28700</v>
      </c>
      <c r="F48" s="21">
        <f>E48</f>
        <v>28700</v>
      </c>
      <c r="G48" s="22"/>
      <c r="H48" s="23"/>
      <c r="I48" s="24" t="s">
        <v>53</v>
      </c>
      <c r="J48" s="25"/>
      <c r="K48" s="26"/>
      <c r="L48" s="27"/>
      <c r="M48" s="28" t="s">
        <v>53</v>
      </c>
      <c r="N48" s="26">
        <v>0.05</v>
      </c>
      <c r="O48" s="29">
        <f>F48*N48</f>
        <v>1435</v>
      </c>
      <c r="P48" s="28" t="s">
        <v>23</v>
      </c>
      <c r="Q48" s="71">
        <f>F48*0.75%</f>
        <v>215.25</v>
      </c>
      <c r="T48" s="33"/>
    </row>
    <row r="49" spans="1:20" ht="15.6">
      <c r="A49" s="52"/>
      <c r="B49" s="53" t="s">
        <v>28</v>
      </c>
      <c r="C49" s="54"/>
      <c r="D49" s="55"/>
      <c r="E49" s="84">
        <v>31462.959999999999</v>
      </c>
      <c r="F49" s="57" t="s">
        <v>29</v>
      </c>
      <c r="G49" s="58"/>
      <c r="H49" s="59"/>
      <c r="I49" s="60" t="s">
        <v>53</v>
      </c>
      <c r="J49" s="72"/>
      <c r="K49" s="62"/>
      <c r="L49" s="73"/>
      <c r="M49" s="64" t="s">
        <v>53</v>
      </c>
      <c r="N49" s="62">
        <v>0.2</v>
      </c>
      <c r="O49" s="65"/>
      <c r="P49" s="64"/>
      <c r="Q49" s="66"/>
      <c r="R49" s="65"/>
      <c r="S49" s="65"/>
      <c r="T49" s="67"/>
    </row>
    <row r="50" spans="1:20" ht="15.6">
      <c r="A50" s="17"/>
      <c r="B50" s="34"/>
      <c r="C50" s="19"/>
      <c r="D50" s="77"/>
      <c r="E50" s="21"/>
      <c r="F50" s="21"/>
      <c r="G50" s="22"/>
      <c r="H50" s="23"/>
      <c r="I50" s="24"/>
      <c r="J50" s="25"/>
      <c r="K50" s="26"/>
      <c r="L50" s="27"/>
      <c r="M50" s="28"/>
      <c r="N50" s="26"/>
      <c r="O50" s="29"/>
      <c r="P50" s="28"/>
      <c r="Q50" s="71"/>
      <c r="T50" s="33"/>
    </row>
    <row r="51" spans="1:20" ht="30.6">
      <c r="A51" s="17">
        <v>17</v>
      </c>
      <c r="B51" s="34"/>
      <c r="C51" s="19">
        <v>46103</v>
      </c>
      <c r="D51" s="20" t="s">
        <v>54</v>
      </c>
      <c r="E51" s="21">
        <v>24054</v>
      </c>
      <c r="F51" s="21">
        <f>E51</f>
        <v>24054</v>
      </c>
      <c r="G51" s="22"/>
      <c r="H51" s="23"/>
      <c r="I51" s="24" t="s">
        <v>53</v>
      </c>
      <c r="J51" s="25"/>
      <c r="K51" s="26"/>
      <c r="L51" s="27"/>
      <c r="M51" s="28" t="s">
        <v>53</v>
      </c>
      <c r="N51" s="26">
        <v>0.05</v>
      </c>
      <c r="O51" s="29">
        <f>F51*N51</f>
        <v>1202.7</v>
      </c>
      <c r="P51" s="28" t="s">
        <v>23</v>
      </c>
      <c r="Q51" s="71">
        <f>F51*0.75%</f>
        <v>180.405</v>
      </c>
      <c r="T51" s="33"/>
    </row>
    <row r="52" spans="1:20" ht="15.6">
      <c r="A52" s="52"/>
      <c r="B52" s="53" t="s">
        <v>28</v>
      </c>
      <c r="C52" s="54"/>
      <c r="D52" s="55"/>
      <c r="E52" s="56">
        <v>24854.3</v>
      </c>
      <c r="F52" s="81">
        <f>E52-F51</f>
        <v>800.29999999999927</v>
      </c>
      <c r="G52" s="58"/>
      <c r="H52" s="59"/>
      <c r="I52" s="60" t="s">
        <v>53</v>
      </c>
      <c r="J52" s="72"/>
      <c r="K52" s="62"/>
      <c r="L52" s="73"/>
      <c r="M52" s="64" t="s">
        <v>53</v>
      </c>
      <c r="N52" s="62">
        <v>0.25</v>
      </c>
      <c r="O52" s="90">
        <f>F52*N52</f>
        <v>200.07499999999982</v>
      </c>
      <c r="P52" s="64"/>
      <c r="Q52" s="66"/>
      <c r="R52" s="65"/>
      <c r="S52" s="65"/>
      <c r="T52" s="67"/>
    </row>
    <row r="53" spans="1:20" ht="15.6">
      <c r="A53" s="17"/>
      <c r="B53" s="34"/>
      <c r="C53" s="19"/>
      <c r="D53" s="77"/>
      <c r="E53" s="21"/>
      <c r="F53" s="21"/>
      <c r="G53" s="22"/>
      <c r="H53" s="23"/>
      <c r="I53" s="24"/>
      <c r="J53" s="25"/>
      <c r="K53" s="26"/>
      <c r="L53" s="27"/>
      <c r="M53" s="28"/>
      <c r="N53" s="26"/>
      <c r="O53" s="29"/>
      <c r="P53" s="28"/>
      <c r="Q53" s="71"/>
      <c r="T53" s="33"/>
    </row>
    <row r="54" spans="1:20" ht="30.6">
      <c r="A54" s="17">
        <v>18</v>
      </c>
      <c r="B54" s="34"/>
      <c r="C54" s="19">
        <v>46112</v>
      </c>
      <c r="D54" s="20" t="s">
        <v>55</v>
      </c>
      <c r="E54" s="21">
        <v>23220</v>
      </c>
      <c r="F54" s="21">
        <f>E54-780-440</f>
        <v>22000</v>
      </c>
      <c r="G54" s="22"/>
      <c r="H54" s="23"/>
      <c r="I54" s="24" t="s">
        <v>56</v>
      </c>
      <c r="J54" s="25"/>
      <c r="K54" s="26"/>
      <c r="L54" s="27"/>
      <c r="M54" s="28" t="s">
        <v>56</v>
      </c>
      <c r="N54" s="87">
        <v>3.2500000000000001E-2</v>
      </c>
      <c r="O54" s="29">
        <f>F54*N54</f>
        <v>715</v>
      </c>
      <c r="P54" s="28"/>
      <c r="Q54" s="71"/>
      <c r="T54" s="33"/>
    </row>
    <row r="55" spans="1:20" ht="15.6">
      <c r="A55" s="52"/>
      <c r="B55" s="53" t="s">
        <v>28</v>
      </c>
      <c r="C55" s="54"/>
      <c r="D55" s="55"/>
      <c r="E55" s="56">
        <v>20672.900000000001</v>
      </c>
      <c r="F55" s="81">
        <f>F54-E55</f>
        <v>1327.0999999999985</v>
      </c>
      <c r="G55" s="58"/>
      <c r="H55" s="59"/>
      <c r="I55" s="60" t="s">
        <v>56</v>
      </c>
      <c r="J55" s="72"/>
      <c r="K55" s="62"/>
      <c r="L55" s="73"/>
      <c r="M55" s="64" t="s">
        <v>56</v>
      </c>
      <c r="N55" s="62">
        <v>0.25</v>
      </c>
      <c r="O55" s="65">
        <f>F55*N55</f>
        <v>331.77499999999964</v>
      </c>
      <c r="P55" s="64"/>
      <c r="Q55" s="66"/>
      <c r="R55" s="65"/>
      <c r="S55" s="65"/>
      <c r="T55" s="67"/>
    </row>
    <row r="56" spans="1:20" ht="15.6">
      <c r="A56" s="17"/>
      <c r="B56" s="34"/>
      <c r="C56" s="19"/>
      <c r="D56" s="77"/>
      <c r="E56" s="21"/>
      <c r="F56" s="21"/>
      <c r="G56" s="22"/>
      <c r="H56" s="23"/>
      <c r="I56" s="24"/>
      <c r="J56" s="25"/>
      <c r="K56" s="26"/>
      <c r="L56" s="27"/>
      <c r="M56" s="28"/>
      <c r="N56" s="26"/>
      <c r="O56" s="29"/>
      <c r="P56" s="28"/>
      <c r="Q56" s="71"/>
      <c r="T56" s="33"/>
    </row>
    <row r="57" spans="1:20" ht="15.6">
      <c r="A57" s="17">
        <v>19</v>
      </c>
      <c r="B57" s="34"/>
      <c r="C57" s="19">
        <v>46079</v>
      </c>
      <c r="D57" s="32" t="s">
        <v>57</v>
      </c>
      <c r="E57" s="21">
        <v>38136.99</v>
      </c>
      <c r="F57" s="21">
        <f>E57</f>
        <v>38136.99</v>
      </c>
      <c r="G57" s="22"/>
      <c r="H57" s="23"/>
      <c r="I57" s="24" t="s">
        <v>58</v>
      </c>
      <c r="J57" s="25" t="s">
        <v>59</v>
      </c>
      <c r="K57" s="26">
        <v>0.01</v>
      </c>
      <c r="L57" s="27">
        <f>F57*1%</f>
        <v>381.36989999999997</v>
      </c>
      <c r="M57" s="28" t="s">
        <v>58</v>
      </c>
      <c r="N57" s="87">
        <v>4.4999999999999998E-2</v>
      </c>
      <c r="O57" s="29">
        <f>F57*N57</f>
        <v>1716.1645499999997</v>
      </c>
      <c r="P57" s="28" t="s">
        <v>23</v>
      </c>
      <c r="Q57" s="71">
        <f>F57*0.75%</f>
        <v>286.02742499999999</v>
      </c>
      <c r="R57" s="91" t="s">
        <v>60</v>
      </c>
      <c r="S57" s="92">
        <f>F57*0.5%</f>
        <v>190.68494999999999</v>
      </c>
      <c r="T57" s="33"/>
    </row>
    <row r="58" spans="1:20" ht="15.6">
      <c r="A58" s="52"/>
      <c r="B58" s="53" t="s">
        <v>28</v>
      </c>
      <c r="C58" s="54"/>
      <c r="D58" s="55"/>
      <c r="E58" s="56">
        <v>34984</v>
      </c>
      <c r="F58" s="81">
        <f>F57-E58</f>
        <v>3152.989999999998</v>
      </c>
      <c r="G58" s="58"/>
      <c r="H58" s="59"/>
      <c r="I58" s="60" t="s">
        <v>58</v>
      </c>
      <c r="J58" s="72"/>
      <c r="K58" s="62"/>
      <c r="L58" s="73"/>
      <c r="M58" s="64" t="s">
        <v>58</v>
      </c>
      <c r="N58" s="62">
        <v>0.25</v>
      </c>
      <c r="O58" s="65">
        <f>F58*N58</f>
        <v>788.24749999999949</v>
      </c>
      <c r="P58" s="64"/>
      <c r="Q58" s="66"/>
      <c r="R58" s="65"/>
      <c r="S58" s="65"/>
      <c r="T58" s="67"/>
    </row>
    <row r="59" spans="1:20" ht="15.6">
      <c r="A59" s="17"/>
      <c r="B59" s="34"/>
      <c r="C59" s="19"/>
      <c r="D59" s="77"/>
      <c r="E59" s="21"/>
      <c r="F59" s="21"/>
      <c r="G59" s="22"/>
      <c r="H59" s="23"/>
      <c r="I59" s="24"/>
      <c r="J59" s="25"/>
      <c r="K59" s="26"/>
      <c r="L59" s="27"/>
      <c r="M59" s="28"/>
      <c r="N59" s="26"/>
      <c r="O59" s="29"/>
      <c r="P59" s="28"/>
      <c r="Q59" s="71"/>
      <c r="T59" s="33"/>
    </row>
    <row r="60" spans="1:20" ht="30.6">
      <c r="A60" s="17">
        <v>20</v>
      </c>
      <c r="B60" s="34"/>
      <c r="C60" s="19">
        <v>46081</v>
      </c>
      <c r="D60" s="20" t="s">
        <v>61</v>
      </c>
      <c r="E60" s="21">
        <v>19800</v>
      </c>
      <c r="F60" s="21">
        <f>E60</f>
        <v>19800</v>
      </c>
      <c r="G60" s="22"/>
      <c r="H60" s="23"/>
      <c r="I60" s="93" t="s">
        <v>62</v>
      </c>
      <c r="J60" s="25"/>
      <c r="K60" s="26"/>
      <c r="L60" s="27"/>
      <c r="M60" s="94" t="s">
        <v>62</v>
      </c>
      <c r="N60" s="26">
        <v>0.03</v>
      </c>
      <c r="O60" s="29">
        <f>F60*N60</f>
        <v>594</v>
      </c>
      <c r="P60" s="28" t="s">
        <v>63</v>
      </c>
      <c r="Q60" s="71">
        <f>F60*0.25%</f>
        <v>49.5</v>
      </c>
      <c r="T60" s="33"/>
    </row>
    <row r="61" spans="1:20" ht="15.75" customHeight="1">
      <c r="A61" s="52"/>
      <c r="B61" s="53" t="s">
        <v>28</v>
      </c>
      <c r="C61" s="54"/>
      <c r="D61" s="55"/>
      <c r="E61" s="56">
        <v>19366</v>
      </c>
      <c r="F61" s="81">
        <f>F60-E61</f>
        <v>434</v>
      </c>
      <c r="G61" s="58"/>
      <c r="H61" s="59"/>
      <c r="I61" s="95" t="s">
        <v>62</v>
      </c>
      <c r="J61" s="72"/>
      <c r="K61" s="62"/>
      <c r="L61" s="73"/>
      <c r="M61" s="96" t="s">
        <v>62</v>
      </c>
      <c r="N61" s="62">
        <v>0.25</v>
      </c>
      <c r="O61" s="65">
        <f>F61*N61</f>
        <v>108.5</v>
      </c>
      <c r="P61" s="64"/>
      <c r="Q61" s="66"/>
      <c r="R61" s="65"/>
      <c r="S61" s="65"/>
      <c r="T61" s="67"/>
    </row>
    <row r="62" spans="1:20" ht="15.6">
      <c r="A62" s="17"/>
      <c r="B62" s="34"/>
      <c r="C62" s="19"/>
      <c r="D62" s="77"/>
      <c r="E62" s="21"/>
      <c r="F62" s="21"/>
      <c r="G62" s="22"/>
      <c r="H62" s="23"/>
      <c r="I62" s="24"/>
      <c r="J62" s="25"/>
      <c r="K62" s="26"/>
      <c r="L62" s="27"/>
      <c r="M62" s="28"/>
      <c r="N62" s="26"/>
      <c r="O62" s="29"/>
      <c r="P62" s="28"/>
      <c r="Q62" s="71"/>
      <c r="T62" s="33"/>
    </row>
    <row r="63" spans="1:20" ht="15.75" customHeight="1">
      <c r="A63" s="17">
        <v>21</v>
      </c>
      <c r="B63" s="34"/>
      <c r="C63" s="19">
        <v>46052</v>
      </c>
      <c r="D63" s="32" t="s">
        <v>64</v>
      </c>
      <c r="E63" s="21">
        <v>42000</v>
      </c>
      <c r="F63" s="21">
        <f>E63</f>
        <v>42000</v>
      </c>
      <c r="G63" s="22"/>
      <c r="H63" s="23"/>
      <c r="I63" s="24" t="s">
        <v>51</v>
      </c>
      <c r="J63" s="25"/>
      <c r="K63" s="26"/>
      <c r="L63" s="27"/>
      <c r="M63" s="94" t="s">
        <v>51</v>
      </c>
      <c r="N63" s="26">
        <v>0.03</v>
      </c>
      <c r="O63" s="29">
        <f>F63*N63</f>
        <v>1260</v>
      </c>
      <c r="P63" s="28"/>
      <c r="Q63" s="71"/>
      <c r="T63" s="33"/>
    </row>
    <row r="64" spans="1:20" ht="15.6">
      <c r="A64" s="52"/>
      <c r="B64" s="53" t="s">
        <v>28</v>
      </c>
      <c r="C64" s="54"/>
      <c r="D64" s="83"/>
      <c r="E64" s="84">
        <v>44000</v>
      </c>
      <c r="F64" s="85">
        <f>E64-F63</f>
        <v>2000</v>
      </c>
      <c r="G64" s="58"/>
      <c r="H64" s="59"/>
      <c r="I64" s="60" t="s">
        <v>51</v>
      </c>
      <c r="J64" s="72"/>
      <c r="K64" s="62"/>
      <c r="L64" s="73"/>
      <c r="M64" s="64"/>
      <c r="N64" s="62">
        <v>0.25</v>
      </c>
      <c r="O64" s="90">
        <f>F64*N64</f>
        <v>500</v>
      </c>
      <c r="P64" s="64"/>
      <c r="Q64" s="66"/>
      <c r="R64" s="65"/>
      <c r="S64" s="65"/>
      <c r="T64" s="67"/>
    </row>
    <row r="65" spans="1:20" ht="15.6">
      <c r="A65" s="17"/>
      <c r="B65" s="34"/>
      <c r="C65" s="82"/>
      <c r="D65" s="32"/>
      <c r="E65" s="32"/>
      <c r="F65" s="21"/>
      <c r="G65" s="22"/>
      <c r="H65" s="23"/>
      <c r="I65" s="24"/>
      <c r="J65" s="25"/>
      <c r="K65" s="26"/>
      <c r="L65" s="27"/>
      <c r="M65" s="28"/>
      <c r="N65" s="26"/>
      <c r="O65" s="29"/>
      <c r="P65" s="28"/>
      <c r="Q65" s="71"/>
      <c r="T65" s="33"/>
    </row>
    <row r="66" spans="1:20" ht="15.6">
      <c r="A66" s="17">
        <v>22</v>
      </c>
      <c r="B66" s="97" t="s">
        <v>65</v>
      </c>
      <c r="C66" s="19">
        <v>46063</v>
      </c>
      <c r="D66" s="32" t="s">
        <v>66</v>
      </c>
      <c r="E66" s="21">
        <v>28000</v>
      </c>
      <c r="F66" s="21">
        <f>E66</f>
        <v>28000</v>
      </c>
      <c r="G66" s="22"/>
      <c r="H66" s="23"/>
      <c r="I66" s="24" t="s">
        <v>46</v>
      </c>
      <c r="J66" s="25"/>
      <c r="K66" s="26"/>
      <c r="L66" s="27"/>
      <c r="M66" s="28" t="s">
        <v>46</v>
      </c>
      <c r="N66" s="87">
        <v>2.2499999999999999E-2</v>
      </c>
      <c r="O66" s="29">
        <f>F66*N66</f>
        <v>630</v>
      </c>
      <c r="P66" s="28" t="s">
        <v>67</v>
      </c>
      <c r="Q66" s="71">
        <f>F66*1%</f>
        <v>280</v>
      </c>
      <c r="T66" s="33"/>
    </row>
    <row r="67" spans="1:20" ht="15.6">
      <c r="A67" s="52"/>
      <c r="B67" s="53" t="s">
        <v>28</v>
      </c>
      <c r="C67" s="54"/>
      <c r="D67" s="55"/>
      <c r="E67" s="84">
        <v>26782</v>
      </c>
      <c r="F67" s="85">
        <f>F66-E67</f>
        <v>1218</v>
      </c>
      <c r="G67" s="58"/>
      <c r="H67" s="59"/>
      <c r="I67" s="60" t="s">
        <v>46</v>
      </c>
      <c r="J67" s="72"/>
      <c r="K67" s="62"/>
      <c r="L67" s="73"/>
      <c r="M67" s="64" t="s">
        <v>46</v>
      </c>
      <c r="N67" s="62">
        <v>0.25</v>
      </c>
      <c r="O67" s="65">
        <f>F67*N67</f>
        <v>304.5</v>
      </c>
      <c r="P67" s="64"/>
      <c r="Q67" s="66"/>
      <c r="R67" s="65"/>
      <c r="S67" s="65"/>
      <c r="T67" s="67"/>
    </row>
    <row r="68" spans="1:20" ht="15.6">
      <c r="A68" s="17"/>
      <c r="B68" s="34"/>
      <c r="C68" s="82"/>
      <c r="D68" s="77"/>
      <c r="E68" s="32"/>
      <c r="F68" s="21"/>
      <c r="G68" s="22"/>
      <c r="H68" s="23"/>
      <c r="I68" s="24"/>
      <c r="J68" s="25"/>
      <c r="K68" s="26"/>
      <c r="L68" s="27"/>
      <c r="M68" s="28"/>
      <c r="N68" s="26"/>
      <c r="O68" s="29"/>
      <c r="P68" s="28"/>
      <c r="Q68" s="71"/>
      <c r="T68" s="33"/>
    </row>
    <row r="69" spans="1:20" ht="30.6">
      <c r="A69" s="17">
        <v>23</v>
      </c>
      <c r="B69" s="34"/>
      <c r="C69" s="19">
        <v>46053</v>
      </c>
      <c r="D69" s="20" t="s">
        <v>68</v>
      </c>
      <c r="E69" s="21">
        <v>22240</v>
      </c>
      <c r="F69" s="21">
        <f>E69-1240</f>
        <v>21000</v>
      </c>
      <c r="G69" s="22"/>
      <c r="H69" s="23"/>
      <c r="I69" s="24" t="s">
        <v>69</v>
      </c>
      <c r="J69" s="25"/>
      <c r="K69" s="26"/>
      <c r="L69" s="27"/>
      <c r="M69" s="28" t="s">
        <v>69</v>
      </c>
      <c r="N69" s="26">
        <v>0.03</v>
      </c>
      <c r="O69" s="29">
        <f>F69*N69</f>
        <v>630</v>
      </c>
      <c r="P69" s="28"/>
      <c r="Q69" s="71"/>
      <c r="T69" s="33"/>
    </row>
    <row r="70" spans="1:20" ht="15.6">
      <c r="A70" s="52"/>
      <c r="B70" s="53" t="s">
        <v>28</v>
      </c>
      <c r="C70" s="54"/>
      <c r="D70" s="55"/>
      <c r="E70" s="56">
        <v>20565.75</v>
      </c>
      <c r="F70" s="81">
        <f>F69-E70</f>
        <v>434.25</v>
      </c>
      <c r="G70" s="58"/>
      <c r="H70" s="59"/>
      <c r="I70" s="60" t="s">
        <v>69</v>
      </c>
      <c r="J70" s="72"/>
      <c r="K70" s="62"/>
      <c r="L70" s="73"/>
      <c r="M70" s="64" t="s">
        <v>69</v>
      </c>
      <c r="N70" s="62">
        <v>0.25</v>
      </c>
      <c r="O70" s="65">
        <f>F70*N70</f>
        <v>108.5625</v>
      </c>
      <c r="P70" s="64"/>
      <c r="Q70" s="66"/>
      <c r="R70" s="65"/>
      <c r="S70" s="65"/>
      <c r="T70" s="67"/>
    </row>
    <row r="71" spans="1:20" ht="15.6">
      <c r="A71" s="17"/>
      <c r="B71" s="34"/>
      <c r="C71" s="82"/>
      <c r="D71" s="77"/>
      <c r="E71" s="32"/>
      <c r="F71" s="21"/>
      <c r="G71" s="22"/>
      <c r="H71" s="23"/>
      <c r="I71" s="24"/>
      <c r="J71" s="25"/>
      <c r="K71" s="26"/>
      <c r="L71" s="27"/>
      <c r="M71" s="28"/>
      <c r="N71" s="26"/>
      <c r="O71" s="29"/>
      <c r="P71" s="28"/>
      <c r="Q71" s="71"/>
      <c r="T71" s="33"/>
    </row>
    <row r="72" spans="1:20" ht="15.6">
      <c r="A72" s="17">
        <v>24</v>
      </c>
      <c r="B72" s="34"/>
      <c r="C72" s="19">
        <v>45994</v>
      </c>
      <c r="D72" s="32" t="s">
        <v>70</v>
      </c>
      <c r="E72" s="21">
        <v>33900</v>
      </c>
      <c r="F72" s="21">
        <f>E72</f>
        <v>33900</v>
      </c>
      <c r="G72" s="22"/>
      <c r="H72" s="23"/>
      <c r="I72" s="24" t="s">
        <v>69</v>
      </c>
      <c r="J72" s="25"/>
      <c r="K72" s="26"/>
      <c r="L72" s="27"/>
      <c r="M72" s="28" t="s">
        <v>69</v>
      </c>
      <c r="N72" s="26">
        <v>0.03</v>
      </c>
      <c r="O72" s="29">
        <f>F72*N72</f>
        <v>1017</v>
      </c>
      <c r="P72" s="28"/>
      <c r="Q72" s="71"/>
      <c r="T72" s="33"/>
    </row>
    <row r="73" spans="1:20" ht="15.6">
      <c r="A73" s="52"/>
      <c r="B73" s="53" t="s">
        <v>28</v>
      </c>
      <c r="C73" s="54"/>
      <c r="D73" s="55"/>
      <c r="E73" s="84">
        <v>33950.75</v>
      </c>
      <c r="F73" s="57" t="s">
        <v>29</v>
      </c>
      <c r="G73" s="58"/>
      <c r="H73" s="59"/>
      <c r="I73" s="60" t="s">
        <v>69</v>
      </c>
      <c r="J73" s="72"/>
      <c r="K73" s="62"/>
      <c r="L73" s="73"/>
      <c r="M73" s="64" t="s">
        <v>69</v>
      </c>
      <c r="N73" s="62">
        <v>0.2</v>
      </c>
      <c r="O73" s="65"/>
      <c r="P73" s="64"/>
      <c r="Q73" s="66"/>
      <c r="R73" s="65"/>
      <c r="S73" s="65"/>
      <c r="T73" s="67"/>
    </row>
    <row r="74" spans="1:20" ht="15.6">
      <c r="A74" s="17"/>
      <c r="B74" s="34"/>
      <c r="C74" s="19"/>
      <c r="D74" s="77"/>
      <c r="E74" s="21"/>
      <c r="F74" s="21"/>
      <c r="G74" s="22"/>
      <c r="H74" s="23"/>
      <c r="I74" s="24"/>
      <c r="J74" s="25"/>
      <c r="K74" s="26"/>
      <c r="L74" s="27"/>
      <c r="M74" s="28"/>
      <c r="N74" s="26"/>
      <c r="O74" s="29"/>
      <c r="P74" s="28"/>
      <c r="Q74" s="71"/>
      <c r="T74" s="33"/>
    </row>
    <row r="75" spans="1:20" ht="30.6">
      <c r="A75" s="17">
        <v>25</v>
      </c>
      <c r="B75" s="34"/>
      <c r="C75" s="19">
        <v>46068</v>
      </c>
      <c r="D75" s="20" t="s">
        <v>71</v>
      </c>
      <c r="E75" s="21">
        <v>19565.75</v>
      </c>
      <c r="F75" s="21">
        <f>E75</f>
        <v>19565.75</v>
      </c>
      <c r="G75" s="22"/>
      <c r="H75" s="23"/>
      <c r="I75" s="24" t="s">
        <v>72</v>
      </c>
      <c r="J75" s="25"/>
      <c r="K75" s="26"/>
      <c r="L75" s="27"/>
      <c r="M75" s="28" t="s">
        <v>72</v>
      </c>
      <c r="N75" s="26">
        <v>4.4999999999999998E-2</v>
      </c>
      <c r="O75" s="29">
        <f>F75*N75</f>
        <v>880.45875000000001</v>
      </c>
      <c r="P75" s="28" t="s">
        <v>23</v>
      </c>
      <c r="Q75" s="71">
        <f>F75*0.75%</f>
        <v>146.74312499999999</v>
      </c>
      <c r="R75" s="91" t="s">
        <v>73</v>
      </c>
      <c r="S75" s="92">
        <f>F75*0.5%</f>
        <v>97.828749999999999</v>
      </c>
      <c r="T75" s="33"/>
    </row>
    <row r="76" spans="1:20" ht="15.6">
      <c r="A76" s="52"/>
      <c r="B76" s="53" t="s">
        <v>28</v>
      </c>
      <c r="C76" s="54"/>
      <c r="D76" s="55"/>
      <c r="E76" s="56">
        <v>19566</v>
      </c>
      <c r="F76" s="57" t="s">
        <v>29</v>
      </c>
      <c r="G76" s="58"/>
      <c r="H76" s="59"/>
      <c r="I76" s="60" t="s">
        <v>72</v>
      </c>
      <c r="J76" s="72"/>
      <c r="K76" s="62"/>
      <c r="L76" s="73"/>
      <c r="M76" s="64" t="s">
        <v>72</v>
      </c>
      <c r="N76" s="62">
        <v>0.2</v>
      </c>
      <c r="O76" s="65"/>
      <c r="P76" s="64"/>
      <c r="Q76" s="66"/>
      <c r="R76" s="65"/>
      <c r="S76" s="65"/>
      <c r="T76" s="67"/>
    </row>
    <row r="77" spans="1:20" ht="15.6">
      <c r="A77" s="17"/>
      <c r="B77" s="34"/>
      <c r="C77" s="19"/>
      <c r="E77" s="21"/>
      <c r="F77" s="21"/>
      <c r="G77" s="22"/>
      <c r="H77" s="23"/>
      <c r="I77" s="24"/>
      <c r="J77" s="25"/>
      <c r="K77" s="26"/>
      <c r="L77" s="27"/>
      <c r="M77" s="28"/>
      <c r="N77" s="26"/>
      <c r="O77" s="29"/>
      <c r="P77" s="28"/>
      <c r="Q77" s="71"/>
      <c r="T77" s="33"/>
    </row>
    <row r="78" spans="1:20" ht="30.6">
      <c r="A78" s="17">
        <v>26</v>
      </c>
      <c r="B78" s="34"/>
      <c r="C78" s="19">
        <v>46134</v>
      </c>
      <c r="D78" s="20" t="s">
        <v>74</v>
      </c>
      <c r="E78" s="21">
        <v>20160</v>
      </c>
      <c r="F78" s="21">
        <f>E78-1360</f>
        <v>18800</v>
      </c>
      <c r="G78" s="22"/>
      <c r="H78" s="23"/>
      <c r="I78" s="24" t="s">
        <v>72</v>
      </c>
      <c r="J78" s="25"/>
      <c r="K78" s="26"/>
      <c r="L78" s="27"/>
      <c r="M78" s="28" t="s">
        <v>72</v>
      </c>
      <c r="N78" s="26">
        <v>4.4999999999999998E-2</v>
      </c>
      <c r="O78" s="29">
        <f>F78*N78</f>
        <v>846</v>
      </c>
      <c r="P78" s="28" t="s">
        <v>23</v>
      </c>
      <c r="Q78" s="71">
        <f>F78*0.75%</f>
        <v>141</v>
      </c>
      <c r="R78" s="91" t="s">
        <v>73</v>
      </c>
      <c r="S78" s="92">
        <f>F78*0.5%</f>
        <v>94</v>
      </c>
      <c r="T78" s="33"/>
    </row>
    <row r="79" spans="1:20" ht="15.6">
      <c r="A79" s="52"/>
      <c r="B79" s="53" t="s">
        <v>28</v>
      </c>
      <c r="C79" s="54"/>
      <c r="D79" s="55"/>
      <c r="E79" s="56">
        <v>19763.75</v>
      </c>
      <c r="F79" s="57" t="s">
        <v>29</v>
      </c>
      <c r="G79" s="58"/>
      <c r="H79" s="59"/>
      <c r="I79" s="60" t="s">
        <v>72</v>
      </c>
      <c r="J79" s="72"/>
      <c r="K79" s="62"/>
      <c r="L79" s="73"/>
      <c r="M79" s="64" t="s">
        <v>72</v>
      </c>
      <c r="N79" s="62">
        <v>0.2</v>
      </c>
      <c r="O79" s="65"/>
      <c r="P79" s="64"/>
      <c r="Q79" s="66"/>
      <c r="R79" s="65"/>
      <c r="S79" s="65"/>
      <c r="T79" s="67"/>
    </row>
    <row r="80" spans="1:20" ht="15.6">
      <c r="A80" s="17"/>
      <c r="B80" s="34"/>
      <c r="C80" s="19"/>
      <c r="E80" s="21"/>
      <c r="F80" s="21"/>
      <c r="G80" s="22"/>
      <c r="H80" s="23"/>
      <c r="I80" s="24"/>
      <c r="J80" s="25"/>
      <c r="K80" s="26"/>
      <c r="L80" s="27"/>
      <c r="M80" s="28"/>
      <c r="N80" s="26"/>
      <c r="O80" s="29"/>
      <c r="P80" s="28"/>
      <c r="Q80" s="71"/>
      <c r="T80" s="33"/>
    </row>
    <row r="81" spans="1:20" ht="30.6">
      <c r="A81" s="17">
        <v>27</v>
      </c>
      <c r="B81" s="34"/>
      <c r="C81" s="19">
        <v>46134</v>
      </c>
      <c r="D81" s="20" t="s">
        <v>75</v>
      </c>
      <c r="E81" s="21">
        <v>20160</v>
      </c>
      <c r="F81" s="21">
        <f>E81-1360</f>
        <v>18800</v>
      </c>
      <c r="G81" s="22"/>
      <c r="H81" s="23"/>
      <c r="I81" s="24" t="s">
        <v>72</v>
      </c>
      <c r="J81" s="25"/>
      <c r="K81" s="26"/>
      <c r="L81" s="27"/>
      <c r="M81" s="28" t="s">
        <v>72</v>
      </c>
      <c r="N81" s="26">
        <v>4.4999999999999998E-2</v>
      </c>
      <c r="O81" s="29">
        <f>F81*N81</f>
        <v>846</v>
      </c>
      <c r="P81" s="28" t="s">
        <v>23</v>
      </c>
      <c r="Q81" s="71">
        <f>F81*0.75%</f>
        <v>141</v>
      </c>
      <c r="R81" s="91" t="s">
        <v>73</v>
      </c>
      <c r="S81" s="92">
        <f>F81*0.5%</f>
        <v>94</v>
      </c>
      <c r="T81" s="33"/>
    </row>
    <row r="82" spans="1:20" ht="15.6">
      <c r="A82" s="52"/>
      <c r="B82" s="53" t="s">
        <v>28</v>
      </c>
      <c r="C82" s="54"/>
      <c r="D82" s="55"/>
      <c r="E82" s="56">
        <v>19763.75</v>
      </c>
      <c r="F82" s="57" t="s">
        <v>29</v>
      </c>
      <c r="G82" s="58"/>
      <c r="H82" s="59"/>
      <c r="I82" s="60" t="s">
        <v>72</v>
      </c>
      <c r="J82" s="72"/>
      <c r="K82" s="62"/>
      <c r="L82" s="73"/>
      <c r="M82" s="64" t="s">
        <v>72</v>
      </c>
      <c r="N82" s="62">
        <v>0.2</v>
      </c>
      <c r="O82" s="65"/>
      <c r="P82" s="64"/>
      <c r="Q82" s="66"/>
      <c r="R82" s="65"/>
      <c r="S82" s="65"/>
      <c r="T82" s="67"/>
    </row>
    <row r="83" spans="1:20" ht="15.6">
      <c r="A83" s="17"/>
      <c r="B83" s="34"/>
      <c r="C83" s="82"/>
      <c r="E83" s="32"/>
      <c r="F83" s="21"/>
      <c r="G83" s="22"/>
      <c r="H83" s="23"/>
      <c r="I83" s="24"/>
      <c r="J83" s="25"/>
      <c r="K83" s="26"/>
      <c r="L83" s="27"/>
      <c r="M83" s="28"/>
      <c r="N83" s="26"/>
      <c r="O83" s="29"/>
      <c r="P83" s="28"/>
      <c r="Q83" s="71"/>
      <c r="T83" s="33"/>
    </row>
    <row r="84" spans="1:20" ht="30.6">
      <c r="A84" s="17">
        <v>28</v>
      </c>
      <c r="B84" s="34"/>
      <c r="C84" s="19">
        <v>46105</v>
      </c>
      <c r="D84" s="20" t="s">
        <v>76</v>
      </c>
      <c r="E84" s="21">
        <v>18500</v>
      </c>
      <c r="F84" s="21">
        <f>E84</f>
        <v>18500</v>
      </c>
      <c r="G84" s="22"/>
      <c r="H84" s="23"/>
      <c r="I84" s="24" t="s">
        <v>63</v>
      </c>
      <c r="J84" s="98" t="s">
        <v>77</v>
      </c>
      <c r="K84" s="79">
        <v>2.5000000000000001E-2</v>
      </c>
      <c r="L84" s="99">
        <f>F84*K84</f>
        <v>462.5</v>
      </c>
      <c r="M84" s="28" t="s">
        <v>63</v>
      </c>
      <c r="N84" s="87">
        <v>3.2500000000000001E-2</v>
      </c>
      <c r="O84" s="29">
        <f>F84*N84</f>
        <v>601.25</v>
      </c>
      <c r="P84" s="28"/>
      <c r="Q84" s="71"/>
      <c r="T84" s="33"/>
    </row>
    <row r="85" spans="1:20" ht="15.6">
      <c r="A85" s="52"/>
      <c r="B85" s="53" t="s">
        <v>28</v>
      </c>
      <c r="C85" s="54"/>
      <c r="D85" s="55"/>
      <c r="E85" s="56">
        <v>18488.849999999999</v>
      </c>
      <c r="F85" s="81">
        <f>F84-E85</f>
        <v>11.150000000001455</v>
      </c>
      <c r="G85" s="58"/>
      <c r="H85" s="59"/>
      <c r="I85" s="60" t="s">
        <v>63</v>
      </c>
      <c r="J85" s="72"/>
      <c r="K85" s="62"/>
      <c r="L85" s="73"/>
      <c r="M85" s="64" t="s">
        <v>63</v>
      </c>
      <c r="N85" s="62">
        <v>0.25</v>
      </c>
      <c r="O85" s="65">
        <f>F85*N85</f>
        <v>2.7875000000003638</v>
      </c>
      <c r="P85" s="64"/>
      <c r="Q85" s="66"/>
      <c r="R85" s="65"/>
      <c r="S85" s="65"/>
      <c r="T85" s="67"/>
    </row>
    <row r="86" spans="1:20" ht="15.6">
      <c r="A86" s="17"/>
      <c r="B86" s="34"/>
      <c r="C86" s="19"/>
      <c r="E86" s="21"/>
      <c r="F86" s="21"/>
      <c r="G86" s="22"/>
      <c r="H86" s="23"/>
      <c r="I86" s="24"/>
      <c r="J86" s="25"/>
      <c r="K86" s="26"/>
      <c r="L86" s="27"/>
      <c r="M86" s="28"/>
      <c r="N86" s="26"/>
      <c r="O86" s="29"/>
      <c r="P86" s="28"/>
      <c r="Q86" s="71"/>
      <c r="T86" s="33"/>
    </row>
    <row r="87" spans="1:20" ht="30.6">
      <c r="A87" s="17">
        <v>29</v>
      </c>
      <c r="B87" s="34"/>
      <c r="C87" s="19">
        <v>46087</v>
      </c>
      <c r="D87" s="20" t="s">
        <v>78</v>
      </c>
      <c r="E87" s="21">
        <v>35300</v>
      </c>
      <c r="F87" s="21">
        <f>E87</f>
        <v>35300</v>
      </c>
      <c r="G87" s="22"/>
      <c r="H87" s="23"/>
      <c r="I87" s="24" t="s">
        <v>63</v>
      </c>
      <c r="J87" s="25"/>
      <c r="K87" s="26"/>
      <c r="L87" s="27"/>
      <c r="M87" s="28" t="s">
        <v>63</v>
      </c>
      <c r="N87" s="87">
        <v>3.2500000000000001E-2</v>
      </c>
      <c r="O87" s="29">
        <f>F87*N87</f>
        <v>1147.25</v>
      </c>
      <c r="P87" s="28"/>
      <c r="Q87" s="71"/>
      <c r="T87" s="33"/>
    </row>
    <row r="88" spans="1:20" ht="15.6">
      <c r="A88" s="52"/>
      <c r="B88" s="53" t="s">
        <v>28</v>
      </c>
      <c r="C88" s="54"/>
      <c r="D88" s="55"/>
      <c r="E88" s="84">
        <v>36824.97</v>
      </c>
      <c r="F88" s="57" t="s">
        <v>29</v>
      </c>
      <c r="G88" s="58"/>
      <c r="H88" s="59"/>
      <c r="I88" s="60" t="s">
        <v>63</v>
      </c>
      <c r="J88" s="72"/>
      <c r="K88" s="62"/>
      <c r="L88" s="73"/>
      <c r="M88" s="64" t="s">
        <v>63</v>
      </c>
      <c r="N88" s="62">
        <v>0.2</v>
      </c>
      <c r="O88" s="65"/>
      <c r="P88" s="64"/>
      <c r="Q88" s="66"/>
      <c r="R88" s="65"/>
      <c r="S88" s="65"/>
      <c r="T88" s="67"/>
    </row>
    <row r="89" spans="1:20" ht="15.6">
      <c r="A89" s="17"/>
      <c r="B89" s="34"/>
      <c r="C89" s="19"/>
      <c r="E89" s="21"/>
      <c r="F89" s="21"/>
      <c r="G89" s="22"/>
      <c r="H89" s="23"/>
      <c r="I89" s="24"/>
      <c r="J89" s="25"/>
      <c r="K89" s="26"/>
      <c r="L89" s="27"/>
      <c r="M89" s="28"/>
      <c r="N89" s="26"/>
      <c r="O89" s="29"/>
      <c r="P89" s="28"/>
      <c r="Q89" s="71"/>
      <c r="T89" s="33"/>
    </row>
    <row r="90" spans="1:20" ht="15.6">
      <c r="A90" s="17">
        <v>30</v>
      </c>
      <c r="B90" s="34"/>
      <c r="C90" s="19">
        <v>46023</v>
      </c>
      <c r="D90" s="32" t="s">
        <v>79</v>
      </c>
      <c r="E90" s="21">
        <v>33800</v>
      </c>
      <c r="F90" s="21">
        <f>E90</f>
        <v>33800</v>
      </c>
      <c r="G90" s="22"/>
      <c r="H90" s="23"/>
      <c r="I90" s="24" t="s">
        <v>63</v>
      </c>
      <c r="J90" s="98" t="s">
        <v>80</v>
      </c>
      <c r="K90" s="79">
        <v>0.01</v>
      </c>
      <c r="L90" s="99">
        <f>F90*K90</f>
        <v>338</v>
      </c>
      <c r="M90" s="28" t="s">
        <v>63</v>
      </c>
      <c r="N90" s="87">
        <v>3.2500000000000001E-2</v>
      </c>
      <c r="O90" s="29">
        <f>F90*N90</f>
        <v>1098.5</v>
      </c>
      <c r="P90" s="28"/>
      <c r="Q90" s="71"/>
      <c r="T90" s="33"/>
    </row>
    <row r="91" spans="1:20" ht="15.6">
      <c r="A91" s="52"/>
      <c r="B91" s="53" t="s">
        <v>28</v>
      </c>
      <c r="C91" s="54"/>
      <c r="D91" s="55"/>
      <c r="E91" s="56">
        <v>33950.75</v>
      </c>
      <c r="F91" s="57" t="s">
        <v>29</v>
      </c>
      <c r="G91" s="58"/>
      <c r="H91" s="59"/>
      <c r="I91" s="60" t="s">
        <v>63</v>
      </c>
      <c r="J91" s="72"/>
      <c r="K91" s="62"/>
      <c r="L91" s="73"/>
      <c r="M91" s="64" t="s">
        <v>63</v>
      </c>
      <c r="N91" s="62">
        <v>0.2</v>
      </c>
      <c r="O91" s="65"/>
      <c r="P91" s="64"/>
      <c r="Q91" s="66"/>
      <c r="R91" s="65"/>
      <c r="S91" s="65"/>
      <c r="T91" s="67"/>
    </row>
    <row r="92" spans="1:20" ht="15.6">
      <c r="A92" s="17"/>
      <c r="B92" s="34"/>
      <c r="C92" s="19"/>
      <c r="E92" s="21"/>
      <c r="F92" s="21"/>
      <c r="G92" s="22"/>
      <c r="H92" s="23"/>
      <c r="I92" s="24"/>
      <c r="J92" s="25"/>
      <c r="K92" s="26"/>
      <c r="L92" s="27"/>
      <c r="M92" s="28"/>
      <c r="N92" s="26"/>
      <c r="O92" s="29"/>
      <c r="P92" s="28"/>
      <c r="Q92" s="71"/>
      <c r="T92" s="33"/>
    </row>
    <row r="93" spans="1:20" ht="15.6">
      <c r="A93" s="17">
        <v>31</v>
      </c>
      <c r="B93" s="34"/>
      <c r="C93" s="19">
        <v>46097</v>
      </c>
      <c r="D93" s="32" t="s">
        <v>81</v>
      </c>
      <c r="E93" s="21">
        <v>33800</v>
      </c>
      <c r="F93" s="21">
        <f>E93</f>
        <v>33800</v>
      </c>
      <c r="G93" s="22"/>
      <c r="H93" s="23"/>
      <c r="I93" s="24" t="s">
        <v>82</v>
      </c>
      <c r="J93" s="98" t="s">
        <v>83</v>
      </c>
      <c r="K93" s="79">
        <v>2.5000000000000001E-2</v>
      </c>
      <c r="L93" s="99">
        <f>F93*K93</f>
        <v>845</v>
      </c>
      <c r="M93" s="28" t="s">
        <v>82</v>
      </c>
      <c r="N93" s="26">
        <v>0.03</v>
      </c>
      <c r="O93" s="29">
        <f>F93*N93</f>
        <v>1014</v>
      </c>
      <c r="P93" s="28"/>
      <c r="Q93" s="71"/>
      <c r="T93" s="33"/>
    </row>
    <row r="94" spans="1:20" ht="15.6">
      <c r="A94" s="52"/>
      <c r="B94" s="53" t="s">
        <v>28</v>
      </c>
      <c r="C94" s="54"/>
      <c r="D94" s="55"/>
      <c r="E94" s="56">
        <v>32113.25</v>
      </c>
      <c r="F94" s="81">
        <f>F93-E94</f>
        <v>1686.75</v>
      </c>
      <c r="G94" s="58"/>
      <c r="H94" s="59"/>
      <c r="I94" s="60" t="s">
        <v>82</v>
      </c>
      <c r="J94" s="72"/>
      <c r="K94" s="62"/>
      <c r="L94" s="73"/>
      <c r="M94" s="64" t="s">
        <v>82</v>
      </c>
      <c r="N94" s="62">
        <v>0.25</v>
      </c>
      <c r="O94" s="65">
        <f>F94*N94</f>
        <v>421.6875</v>
      </c>
      <c r="P94" s="64"/>
      <c r="Q94" s="66"/>
      <c r="R94" s="65"/>
      <c r="S94" s="65"/>
      <c r="T94" s="67"/>
    </row>
    <row r="95" spans="1:20" ht="15.6">
      <c r="A95" s="17"/>
      <c r="B95" s="34"/>
      <c r="C95" s="19"/>
      <c r="E95" s="21"/>
      <c r="F95" s="21"/>
      <c r="G95" s="22"/>
      <c r="H95" s="23"/>
      <c r="I95" s="24"/>
      <c r="J95" s="25"/>
      <c r="K95" s="26"/>
      <c r="L95" s="27"/>
      <c r="M95" s="28"/>
      <c r="N95" s="26"/>
      <c r="O95" s="29"/>
      <c r="P95" s="28"/>
      <c r="Q95" s="71"/>
      <c r="T95" s="33"/>
    </row>
    <row r="96" spans="1:20" ht="15.6">
      <c r="A96" s="17">
        <v>32</v>
      </c>
      <c r="B96" s="34"/>
      <c r="C96" s="19">
        <v>46050</v>
      </c>
      <c r="D96" s="32" t="s">
        <v>84</v>
      </c>
      <c r="E96" s="21">
        <v>39000</v>
      </c>
      <c r="F96" s="21">
        <f>E96</f>
        <v>39000</v>
      </c>
      <c r="G96" s="22"/>
      <c r="H96" s="23"/>
      <c r="I96" s="24" t="s">
        <v>85</v>
      </c>
      <c r="J96" s="25" t="s">
        <v>86</v>
      </c>
      <c r="K96" s="26">
        <v>0.01</v>
      </c>
      <c r="L96" s="27">
        <f>F96*K96</f>
        <v>390</v>
      </c>
      <c r="M96" s="28" t="s">
        <v>85</v>
      </c>
      <c r="N96" s="26">
        <v>0.05</v>
      </c>
      <c r="O96" s="29">
        <f>F96*N96</f>
        <v>1950</v>
      </c>
      <c r="P96" s="28" t="s">
        <v>23</v>
      </c>
      <c r="Q96" s="71">
        <f>F96*0.75%</f>
        <v>292.5</v>
      </c>
      <c r="T96" s="33"/>
    </row>
    <row r="97" spans="1:20" ht="15.6">
      <c r="A97" s="52"/>
      <c r="B97" s="53" t="s">
        <v>28</v>
      </c>
      <c r="C97" s="54"/>
      <c r="D97" s="55"/>
      <c r="E97" s="56">
        <v>38929.97</v>
      </c>
      <c r="F97" s="81">
        <f>F96-E97</f>
        <v>70.029999999998836</v>
      </c>
      <c r="G97" s="58"/>
      <c r="H97" s="59"/>
      <c r="I97" s="60" t="s">
        <v>85</v>
      </c>
      <c r="J97" s="72"/>
      <c r="K97" s="62"/>
      <c r="L97" s="73"/>
      <c r="M97" s="64" t="s">
        <v>85</v>
      </c>
      <c r="N97" s="62">
        <v>0.25</v>
      </c>
      <c r="O97" s="65">
        <f>F97*N97</f>
        <v>17.507499999999709</v>
      </c>
      <c r="P97" s="64"/>
      <c r="Q97" s="66"/>
      <c r="R97" s="65"/>
      <c r="S97" s="65"/>
      <c r="T97" s="67"/>
    </row>
    <row r="98" spans="1:20" ht="15.6">
      <c r="A98" s="17"/>
      <c r="B98" s="34"/>
      <c r="C98" s="19"/>
      <c r="E98" s="21"/>
      <c r="F98" s="21"/>
      <c r="G98" s="22"/>
      <c r="H98" s="23"/>
      <c r="I98" s="24"/>
      <c r="J98" s="25"/>
      <c r="K98" s="26"/>
      <c r="L98" s="27"/>
      <c r="M98" s="28"/>
      <c r="N98" s="26"/>
      <c r="O98" s="29"/>
      <c r="P98" s="28"/>
      <c r="Q98" s="71"/>
      <c r="T98" s="33"/>
    </row>
    <row r="99" spans="1:20" ht="30.6">
      <c r="A99" s="17">
        <v>33</v>
      </c>
      <c r="B99" s="34"/>
      <c r="C99" s="19">
        <v>46053</v>
      </c>
      <c r="D99" s="20" t="s">
        <v>87</v>
      </c>
      <c r="E99" s="21">
        <v>20000</v>
      </c>
      <c r="F99" s="21">
        <f>E99</f>
        <v>20000</v>
      </c>
      <c r="G99" s="22"/>
      <c r="H99" s="23"/>
      <c r="I99" s="24" t="s">
        <v>85</v>
      </c>
      <c r="J99" s="25" t="s">
        <v>88</v>
      </c>
      <c r="K99" s="26">
        <v>0.01</v>
      </c>
      <c r="L99" s="27">
        <f>F99*K99</f>
        <v>200</v>
      </c>
      <c r="M99" s="28" t="s">
        <v>85</v>
      </c>
      <c r="N99" s="26">
        <v>0.05</v>
      </c>
      <c r="O99" s="29">
        <f>F99*N99</f>
        <v>1000</v>
      </c>
      <c r="P99" s="28" t="s">
        <v>23</v>
      </c>
      <c r="Q99" s="71">
        <f>F99*0.75%</f>
        <v>150</v>
      </c>
      <c r="T99" s="33"/>
    </row>
    <row r="100" spans="1:20" ht="15.6">
      <c r="A100" s="52"/>
      <c r="B100" s="53" t="s">
        <v>28</v>
      </c>
      <c r="C100" s="54"/>
      <c r="D100" s="55"/>
      <c r="E100" s="56">
        <v>20565.75</v>
      </c>
      <c r="F100" s="57" t="s">
        <v>29</v>
      </c>
      <c r="G100" s="58"/>
      <c r="H100" s="59"/>
      <c r="I100" s="60" t="s">
        <v>85</v>
      </c>
      <c r="J100" s="72"/>
      <c r="K100" s="62"/>
      <c r="L100" s="73"/>
      <c r="M100" s="64" t="s">
        <v>85</v>
      </c>
      <c r="N100" s="62">
        <v>0.2</v>
      </c>
      <c r="O100" s="65"/>
      <c r="P100" s="64"/>
      <c r="Q100" s="66"/>
      <c r="R100" s="65"/>
      <c r="S100" s="65"/>
      <c r="T100" s="67"/>
    </row>
    <row r="101" spans="1:20" ht="15.6">
      <c r="A101" s="17"/>
      <c r="B101" s="34"/>
      <c r="C101" s="19"/>
      <c r="E101" s="21"/>
      <c r="F101" s="21"/>
      <c r="G101" s="22"/>
      <c r="H101" s="23"/>
      <c r="I101" s="24"/>
      <c r="J101" s="25"/>
      <c r="K101" s="26"/>
      <c r="L101" s="27"/>
      <c r="M101" s="28"/>
      <c r="N101" s="26"/>
      <c r="O101" s="29"/>
      <c r="P101" s="28"/>
      <c r="Q101" s="71"/>
      <c r="T101" s="33"/>
    </row>
    <row r="102" spans="1:20" ht="15.6">
      <c r="A102" s="17">
        <v>34</v>
      </c>
      <c r="B102" s="34"/>
      <c r="C102" s="19">
        <v>46053</v>
      </c>
      <c r="D102" s="32" t="s">
        <v>89</v>
      </c>
      <c r="E102" s="21">
        <v>39000</v>
      </c>
      <c r="F102" s="21">
        <f>E102</f>
        <v>39000</v>
      </c>
      <c r="G102" s="22"/>
      <c r="H102" s="23"/>
      <c r="I102" s="24" t="s">
        <v>85</v>
      </c>
      <c r="J102" s="98" t="s">
        <v>90</v>
      </c>
      <c r="K102" s="79">
        <v>0.01</v>
      </c>
      <c r="L102" s="99">
        <f>F102*K102</f>
        <v>390</v>
      </c>
      <c r="M102" s="28" t="s">
        <v>85</v>
      </c>
      <c r="N102" s="26">
        <v>0.05</v>
      </c>
      <c r="O102" s="29">
        <f>F102*N102</f>
        <v>1950</v>
      </c>
      <c r="P102" s="28" t="s">
        <v>23</v>
      </c>
      <c r="Q102" s="71">
        <f>F102*0.75%</f>
        <v>292.5</v>
      </c>
      <c r="T102" s="33"/>
    </row>
    <row r="103" spans="1:20" ht="15.6">
      <c r="A103" s="52"/>
      <c r="B103" s="53" t="s">
        <v>28</v>
      </c>
      <c r="C103" s="54"/>
      <c r="D103" s="55"/>
      <c r="E103" s="56">
        <v>38929.97</v>
      </c>
      <c r="F103" s="81">
        <f>F102-E103</f>
        <v>70.029999999998836</v>
      </c>
      <c r="G103" s="58"/>
      <c r="H103" s="59"/>
      <c r="I103" s="60" t="s">
        <v>85</v>
      </c>
      <c r="J103" s="72"/>
      <c r="K103" s="62"/>
      <c r="L103" s="73"/>
      <c r="M103" s="64" t="s">
        <v>85</v>
      </c>
      <c r="N103" s="62">
        <v>0.25</v>
      </c>
      <c r="O103" s="65">
        <f>F103*N103</f>
        <v>17.507499999999709</v>
      </c>
      <c r="P103" s="64"/>
      <c r="Q103" s="66"/>
      <c r="R103" s="65"/>
      <c r="S103" s="65"/>
      <c r="T103" s="67"/>
    </row>
    <row r="104" spans="1:20" ht="15.6">
      <c r="A104" s="17"/>
      <c r="B104" s="34"/>
      <c r="C104" s="82"/>
      <c r="E104" s="32"/>
      <c r="F104" s="21"/>
      <c r="G104" s="22"/>
      <c r="H104" s="23"/>
      <c r="I104" s="24"/>
      <c r="J104" s="25"/>
      <c r="K104" s="26"/>
      <c r="L104" s="27"/>
      <c r="M104" s="28"/>
      <c r="N104" s="26"/>
      <c r="O104" s="29"/>
      <c r="P104" s="28"/>
      <c r="Q104" s="71"/>
      <c r="T104" s="33"/>
    </row>
    <row r="105" spans="1:20" ht="15.6">
      <c r="A105" s="17">
        <v>35</v>
      </c>
      <c r="B105" s="34"/>
      <c r="C105" s="19">
        <v>45980</v>
      </c>
      <c r="D105" s="32" t="s">
        <v>91</v>
      </c>
      <c r="E105" s="21">
        <v>32000</v>
      </c>
      <c r="F105" s="21">
        <f>E105</f>
        <v>32000</v>
      </c>
      <c r="G105" s="22"/>
      <c r="H105" s="23"/>
      <c r="I105" s="24" t="s">
        <v>92</v>
      </c>
      <c r="J105" s="25"/>
      <c r="K105" s="26"/>
      <c r="L105" s="27"/>
      <c r="M105" s="28" t="s">
        <v>92</v>
      </c>
      <c r="N105" s="26">
        <v>0.03</v>
      </c>
      <c r="O105" s="29">
        <f>F105*N105</f>
        <v>960</v>
      </c>
      <c r="P105" s="28" t="s">
        <v>46</v>
      </c>
      <c r="Q105" s="71">
        <f>F105*0.25%</f>
        <v>80</v>
      </c>
      <c r="T105" s="33"/>
    </row>
    <row r="106" spans="1:20" ht="15.6">
      <c r="A106" s="52"/>
      <c r="B106" s="53" t="s">
        <v>28</v>
      </c>
      <c r="C106" s="54"/>
      <c r="D106" s="55"/>
      <c r="E106" s="56">
        <v>31462.959999999999</v>
      </c>
      <c r="F106" s="81">
        <f>F105-E106</f>
        <v>537.04000000000087</v>
      </c>
      <c r="G106" s="58"/>
      <c r="H106" s="59"/>
      <c r="I106" s="60" t="s">
        <v>92</v>
      </c>
      <c r="J106" s="72"/>
      <c r="K106" s="62"/>
      <c r="L106" s="73"/>
      <c r="M106" s="64" t="s">
        <v>92</v>
      </c>
      <c r="N106" s="62">
        <v>0.25</v>
      </c>
      <c r="O106" s="65">
        <f>F106*N106</f>
        <v>134.26000000000022</v>
      </c>
      <c r="P106" s="64"/>
      <c r="Q106" s="66"/>
      <c r="R106" s="65"/>
      <c r="S106" s="65"/>
      <c r="T106" s="67"/>
    </row>
    <row r="107" spans="1:20" ht="15.6">
      <c r="A107" s="17"/>
      <c r="B107" s="34"/>
      <c r="C107" s="19"/>
      <c r="E107" s="21"/>
      <c r="F107" s="21"/>
      <c r="G107" s="22"/>
      <c r="H107" s="23"/>
      <c r="I107" s="24"/>
      <c r="J107" s="25"/>
      <c r="K107" s="26"/>
      <c r="L107" s="27"/>
      <c r="M107" s="28"/>
      <c r="N107" s="26"/>
      <c r="O107" s="29"/>
      <c r="P107" s="28"/>
      <c r="Q107" s="71"/>
      <c r="T107" s="33"/>
    </row>
    <row r="108" spans="1:20" ht="15.6">
      <c r="A108" s="17">
        <v>36</v>
      </c>
      <c r="B108" s="34"/>
      <c r="C108" s="19">
        <v>46036</v>
      </c>
      <c r="D108" s="32" t="s">
        <v>93</v>
      </c>
      <c r="E108" s="21">
        <v>32600</v>
      </c>
      <c r="F108" s="21">
        <f>E108</f>
        <v>32600</v>
      </c>
      <c r="G108" s="22"/>
      <c r="H108" s="23"/>
      <c r="I108" s="24" t="s">
        <v>94</v>
      </c>
      <c r="J108" s="25"/>
      <c r="K108" s="26"/>
      <c r="L108" s="27"/>
      <c r="M108" s="28" t="s">
        <v>94</v>
      </c>
      <c r="N108" s="26">
        <v>0.03</v>
      </c>
      <c r="O108" s="29">
        <f>F108*N108</f>
        <v>978</v>
      </c>
      <c r="P108" s="28" t="s">
        <v>46</v>
      </c>
      <c r="Q108" s="71">
        <f>F108*0.25%</f>
        <v>81.5</v>
      </c>
      <c r="T108" s="33"/>
    </row>
    <row r="109" spans="1:20" ht="15.6">
      <c r="A109" s="52"/>
      <c r="B109" s="53" t="s">
        <v>28</v>
      </c>
      <c r="C109" s="54"/>
      <c r="D109" s="55"/>
      <c r="E109" s="56">
        <v>29329.16</v>
      </c>
      <c r="F109" s="81">
        <f>F108-E109</f>
        <v>3270.84</v>
      </c>
      <c r="G109" s="58"/>
      <c r="H109" s="59"/>
      <c r="I109" s="60" t="s">
        <v>94</v>
      </c>
      <c r="J109" s="72"/>
      <c r="K109" s="62"/>
      <c r="L109" s="73"/>
      <c r="M109" s="64" t="s">
        <v>94</v>
      </c>
      <c r="N109" s="62">
        <v>0.25</v>
      </c>
      <c r="O109" s="65">
        <f>F109*N109</f>
        <v>817.71</v>
      </c>
      <c r="P109" s="64"/>
      <c r="Q109" s="66"/>
      <c r="R109" s="65"/>
      <c r="S109" s="65"/>
      <c r="T109" s="67"/>
    </row>
    <row r="110" spans="1:20" ht="15.6">
      <c r="A110" s="17"/>
      <c r="B110" s="34"/>
      <c r="C110" s="19"/>
      <c r="E110" s="32"/>
      <c r="F110" s="21"/>
      <c r="G110" s="22"/>
      <c r="H110" s="23"/>
      <c r="I110" s="24"/>
      <c r="J110" s="25"/>
      <c r="K110" s="26"/>
      <c r="L110" s="27"/>
      <c r="M110" s="28"/>
      <c r="N110" s="26"/>
      <c r="O110" s="29"/>
      <c r="P110" s="28"/>
      <c r="Q110" s="71"/>
      <c r="T110" s="33"/>
    </row>
    <row r="111" spans="1:20" s="111" customFormat="1" ht="15.6">
      <c r="A111" s="100">
        <v>37</v>
      </c>
      <c r="B111" s="101"/>
      <c r="C111" s="102">
        <v>46064</v>
      </c>
      <c r="D111" s="103" t="s">
        <v>95</v>
      </c>
      <c r="E111" s="104">
        <v>21785</v>
      </c>
      <c r="F111" s="104">
        <f>E111-600</f>
        <v>21185</v>
      </c>
      <c r="G111" s="105"/>
      <c r="H111" s="106"/>
      <c r="I111" s="107" t="s">
        <v>44</v>
      </c>
      <c r="J111" s="25" t="s">
        <v>96</v>
      </c>
      <c r="K111" s="26">
        <v>0.01</v>
      </c>
      <c r="L111" s="27">
        <f>F111*K111</f>
        <v>211.85</v>
      </c>
      <c r="M111" s="108"/>
      <c r="N111" s="69"/>
      <c r="O111" s="109"/>
      <c r="P111" s="108"/>
      <c r="Q111" s="110"/>
      <c r="T111" s="112"/>
    </row>
    <row r="112" spans="1:20" ht="15.6">
      <c r="A112" s="17">
        <v>38</v>
      </c>
      <c r="B112" s="34"/>
      <c r="C112" s="19">
        <v>46146</v>
      </c>
      <c r="D112" s="77" t="s">
        <v>97</v>
      </c>
      <c r="E112" s="21">
        <v>2500</v>
      </c>
      <c r="F112" s="21">
        <f>E112</f>
        <v>2500</v>
      </c>
      <c r="G112" s="22"/>
      <c r="H112" s="23"/>
      <c r="I112" s="24" t="s">
        <v>53</v>
      </c>
      <c r="J112" s="25"/>
      <c r="K112" s="26"/>
      <c r="L112" s="27"/>
      <c r="M112" s="28" t="s">
        <v>53</v>
      </c>
      <c r="N112" s="26"/>
      <c r="O112" s="29">
        <v>208</v>
      </c>
      <c r="P112" s="28"/>
      <c r="Q112" s="71"/>
      <c r="T112" s="33"/>
    </row>
    <row r="113" spans="1:20" ht="15.6">
      <c r="A113" s="113"/>
      <c r="B113" s="114"/>
      <c r="C113" s="115"/>
      <c r="D113" s="115"/>
      <c r="E113" s="115"/>
      <c r="F113" s="116"/>
      <c r="G113" s="114"/>
      <c r="H113" s="114"/>
      <c r="I113" s="117"/>
      <c r="J113" s="114"/>
      <c r="K113" s="118"/>
      <c r="L113" s="119"/>
      <c r="M113" s="120"/>
      <c r="N113" s="121"/>
      <c r="O113" s="122"/>
      <c r="P113" s="120"/>
      <c r="Q113" s="123"/>
      <c r="R113" s="114"/>
      <c r="S113" s="114"/>
      <c r="T113" s="124"/>
    </row>
    <row r="114" spans="1:20" ht="20.25" customHeight="1">
      <c r="D114" s="77"/>
      <c r="E114" s="77"/>
      <c r="F114" s="27">
        <f>SUM(F3:F113)</f>
        <v>1457694.0400000003</v>
      </c>
      <c r="L114" s="27">
        <f>SUM(L3:L113)</f>
        <v>4006.3398999999999</v>
      </c>
      <c r="M114" s="125"/>
      <c r="N114" s="125"/>
      <c r="O114" s="126">
        <f>SUM(O3:O113)</f>
        <v>69592.584299999988</v>
      </c>
      <c r="Q114" s="126">
        <f>SUM(Q3:Q113)</f>
        <v>6801.4529499999999</v>
      </c>
      <c r="R114" s="126"/>
      <c r="S114" s="126">
        <f>SUM(S3:S113)</f>
        <v>2624.5137</v>
      </c>
    </row>
    <row r="115" spans="1:20" ht="15.75" customHeight="1">
      <c r="D115" s="77"/>
      <c r="E115" s="77"/>
      <c r="J115" s="23"/>
    </row>
    <row r="116" spans="1:20" ht="15.6">
      <c r="C116" s="82"/>
      <c r="D116" s="32"/>
      <c r="E116" s="32"/>
      <c r="F116" s="32"/>
      <c r="M116"/>
    </row>
    <row r="117" spans="1:20" ht="15.6">
      <c r="C117" s="82"/>
      <c r="D117" s="32"/>
      <c r="E117" s="32"/>
      <c r="G117"/>
    </row>
    <row r="118" spans="1:20" ht="31.2">
      <c r="D118" s="2" t="s">
        <v>17</v>
      </c>
      <c r="E118" s="32"/>
      <c r="J118" s="127" t="s">
        <v>98</v>
      </c>
      <c r="K118" s="128" t="s">
        <v>11</v>
      </c>
      <c r="L118" s="129" t="s">
        <v>17</v>
      </c>
      <c r="M118" s="130" t="s">
        <v>12</v>
      </c>
      <c r="N118" s="131" t="s">
        <v>99</v>
      </c>
      <c r="O118" s="129" t="s">
        <v>100</v>
      </c>
      <c r="P118" s="132" t="s">
        <v>15</v>
      </c>
      <c r="Q118" s="133" t="s">
        <v>16</v>
      </c>
      <c r="R118" s="134" t="s">
        <v>101</v>
      </c>
      <c r="S118" s="135" t="s">
        <v>102</v>
      </c>
      <c r="T118" s="136" t="s">
        <v>103</v>
      </c>
    </row>
    <row r="119" spans="1:20" ht="15.6">
      <c r="B119" s="2">
        <v>1</v>
      </c>
      <c r="C119" s="1" t="s">
        <v>28</v>
      </c>
      <c r="D119" s="137" t="s">
        <v>104</v>
      </c>
      <c r="E119" s="32"/>
      <c r="J119" s="138" t="s">
        <v>27</v>
      </c>
      <c r="K119" s="139">
        <f>L8</f>
        <v>278</v>
      </c>
      <c r="L119" s="140" t="s">
        <v>105</v>
      </c>
      <c r="M119" s="141" t="s">
        <v>19</v>
      </c>
      <c r="N119" s="142">
        <f>O3</f>
        <v>931.5</v>
      </c>
      <c r="O119" s="143"/>
      <c r="P119" s="144" t="s">
        <v>24</v>
      </c>
      <c r="Q119" s="145">
        <f>S5</f>
        <v>1873</v>
      </c>
      <c r="R119" s="28"/>
      <c r="S119" s="126"/>
      <c r="T119" s="30"/>
    </row>
    <row r="120" spans="1:20" ht="15">
      <c r="B120" s="2">
        <v>2</v>
      </c>
      <c r="C120" s="1" t="s">
        <v>106</v>
      </c>
      <c r="D120" s="146" t="s">
        <v>107</v>
      </c>
      <c r="E120" s="32"/>
      <c r="J120" s="147" t="s">
        <v>59</v>
      </c>
      <c r="K120" s="148">
        <f>L57</f>
        <v>381.36989999999997</v>
      </c>
      <c r="L120" s="149"/>
      <c r="M120" s="150" t="s">
        <v>108</v>
      </c>
      <c r="N120" s="148">
        <f>O5+O6+O8+O9</f>
        <v>21993</v>
      </c>
      <c r="O120" s="149"/>
      <c r="P120" s="151" t="s">
        <v>23</v>
      </c>
      <c r="Q120" s="145">
        <f>Q5+Q8+Q11+Q14+Q18+Q21+Q24+Q27+Q30+Q38+Q41+Q44+Q48+Q51+Q57+Q75+Q78+Q81+Q96+Q99+Q102</f>
        <v>6229.2029499999999</v>
      </c>
      <c r="R120" s="28"/>
      <c r="T120" s="30"/>
    </row>
    <row r="121" spans="1:20" ht="15">
      <c r="B121" s="2">
        <v>3</v>
      </c>
      <c r="C121" s="1" t="s">
        <v>109</v>
      </c>
      <c r="D121" s="2" t="s">
        <v>110</v>
      </c>
      <c r="E121" s="32"/>
      <c r="J121" s="147" t="s">
        <v>86</v>
      </c>
      <c r="K121" s="148">
        <f>L96</f>
        <v>390</v>
      </c>
      <c r="L121" s="152"/>
      <c r="M121" s="144" t="s">
        <v>31</v>
      </c>
      <c r="N121" s="145">
        <f>O11+O14+O16</f>
        <v>2485.4634999999998</v>
      </c>
      <c r="O121" s="149"/>
      <c r="P121" s="153" t="s">
        <v>46</v>
      </c>
      <c r="Q121" s="154">
        <f>Q35+Q105+Q108</f>
        <v>242.75</v>
      </c>
      <c r="R121" s="155"/>
      <c r="T121" s="30"/>
    </row>
    <row r="122" spans="1:20" ht="15">
      <c r="B122" s="2">
        <v>4</v>
      </c>
      <c r="C122" s="1" t="s">
        <v>111</v>
      </c>
      <c r="D122" s="2" t="s">
        <v>112</v>
      </c>
      <c r="E122" s="32"/>
      <c r="J122" s="147" t="s">
        <v>88</v>
      </c>
      <c r="K122" s="148">
        <f>L99</f>
        <v>200</v>
      </c>
      <c r="L122" s="30"/>
      <c r="M122" s="152" t="s">
        <v>36</v>
      </c>
      <c r="N122" s="145">
        <f>O18+O19+O21+O22+O24+O27+O28+O30+O31</f>
        <v>9862.07</v>
      </c>
      <c r="O122" s="156"/>
      <c r="P122" s="153" t="s">
        <v>63</v>
      </c>
      <c r="Q122" s="154">
        <f>Q60</f>
        <v>49.5</v>
      </c>
      <c r="R122" s="28"/>
      <c r="T122" s="30"/>
    </row>
    <row r="123" spans="1:20" ht="15">
      <c r="B123" s="2">
        <v>5</v>
      </c>
      <c r="C123" s="1" t="s">
        <v>113</v>
      </c>
      <c r="D123" s="2" t="s">
        <v>114</v>
      </c>
      <c r="E123" s="32" t="s">
        <v>115</v>
      </c>
      <c r="J123" s="1" t="s">
        <v>96</v>
      </c>
      <c r="K123" s="148">
        <f>L111</f>
        <v>211.85</v>
      </c>
      <c r="L123" s="157"/>
      <c r="M123" s="158" t="s">
        <v>42</v>
      </c>
      <c r="N123" s="159">
        <f>O33-1000</f>
        <v>569.75</v>
      </c>
      <c r="O123" s="160" t="s">
        <v>116</v>
      </c>
      <c r="P123" s="153" t="s">
        <v>51</v>
      </c>
      <c r="Q123" s="154">
        <f>S44+Q66</f>
        <v>555</v>
      </c>
      <c r="R123" s="28"/>
      <c r="T123" s="30"/>
    </row>
    <row r="124" spans="1:20" ht="15">
      <c r="D124" s="91" t="s">
        <v>117</v>
      </c>
      <c r="E124" s="32" t="s">
        <v>118</v>
      </c>
      <c r="J124" s="161" t="s">
        <v>32</v>
      </c>
      <c r="K124" s="162">
        <f>L11</f>
        <v>509.62</v>
      </c>
      <c r="L124" s="163" t="s">
        <v>119</v>
      </c>
      <c r="M124" s="164" t="s">
        <v>44</v>
      </c>
      <c r="N124" s="148">
        <f>O35+O36</f>
        <v>1609.25</v>
      </c>
      <c r="O124" s="165"/>
      <c r="P124" s="153" t="s">
        <v>60</v>
      </c>
      <c r="Q124" s="154">
        <f>S57</f>
        <v>190.68494999999999</v>
      </c>
      <c r="R124" s="28"/>
      <c r="T124" s="30"/>
    </row>
    <row r="125" spans="1:20" ht="15">
      <c r="D125" s="91" t="s">
        <v>120</v>
      </c>
      <c r="E125" s="32" t="s">
        <v>121</v>
      </c>
      <c r="J125" s="166" t="s">
        <v>90</v>
      </c>
      <c r="K125" s="167">
        <f>L102</f>
        <v>390</v>
      </c>
      <c r="L125" s="35" t="s">
        <v>122</v>
      </c>
      <c r="M125" s="168" t="s">
        <v>123</v>
      </c>
      <c r="N125" s="148">
        <f>O38+O39+O41+O42+O44+O46</f>
        <v>3789.7309999999998</v>
      </c>
      <c r="O125" s="165"/>
      <c r="P125" s="169" t="s">
        <v>73</v>
      </c>
      <c r="Q125" s="154">
        <f>S75+S78+S81</f>
        <v>285.82875000000001</v>
      </c>
      <c r="R125" s="28"/>
      <c r="T125" s="30"/>
    </row>
    <row r="126" spans="1:20" ht="30">
      <c r="D126" s="91" t="s">
        <v>124</v>
      </c>
      <c r="E126" s="32" t="s">
        <v>125</v>
      </c>
      <c r="J126" s="166" t="s">
        <v>77</v>
      </c>
      <c r="K126" s="167">
        <f>L84</f>
        <v>462.5</v>
      </c>
      <c r="L126" s="35" t="s">
        <v>122</v>
      </c>
      <c r="M126" s="164" t="s">
        <v>53</v>
      </c>
      <c r="N126" s="170">
        <f>O48+O49+O51+O52+O112</f>
        <v>3045.7749999999996</v>
      </c>
      <c r="O126" s="171" t="s">
        <v>126</v>
      </c>
      <c r="P126" s="172"/>
      <c r="Q126" s="173"/>
      <c r="R126" s="28"/>
      <c r="T126" s="30"/>
    </row>
    <row r="127" spans="1:20" ht="15.6">
      <c r="B127" s="2">
        <v>6</v>
      </c>
      <c r="C127" s="1" t="s">
        <v>65</v>
      </c>
      <c r="D127" s="2" t="s">
        <v>127</v>
      </c>
      <c r="E127" s="32"/>
      <c r="J127" s="166" t="s">
        <v>80</v>
      </c>
      <c r="K127" s="167">
        <f>L90</f>
        <v>338</v>
      </c>
      <c r="L127" s="35" t="s">
        <v>122</v>
      </c>
      <c r="M127" s="164" t="s">
        <v>56</v>
      </c>
      <c r="N127" s="148">
        <f>O54+O55</f>
        <v>1046.7749999999996</v>
      </c>
      <c r="O127" s="165"/>
      <c r="P127" s="172"/>
      <c r="Q127" s="174"/>
      <c r="R127" s="28"/>
      <c r="T127" s="30"/>
    </row>
    <row r="128" spans="1:20" ht="15.6">
      <c r="B128" s="2">
        <v>7</v>
      </c>
      <c r="C128" s="1" t="s">
        <v>128</v>
      </c>
      <c r="D128" s="2" t="s">
        <v>129</v>
      </c>
      <c r="E128" s="32"/>
      <c r="J128" s="166" t="s">
        <v>83</v>
      </c>
      <c r="K128" s="167">
        <f>L93</f>
        <v>845</v>
      </c>
      <c r="L128" s="35" t="s">
        <v>122</v>
      </c>
      <c r="M128" s="164" t="s">
        <v>130</v>
      </c>
      <c r="N128" s="148">
        <f>O57+O58</f>
        <v>2504.412049999999</v>
      </c>
      <c r="O128" s="165"/>
      <c r="P128" s="172"/>
      <c r="Q128" s="126"/>
      <c r="R128" s="28"/>
      <c r="T128" s="30"/>
    </row>
    <row r="129" spans="1:20" ht="15.6">
      <c r="C129" s="1" t="s">
        <v>131</v>
      </c>
      <c r="D129" s="2" t="s">
        <v>129</v>
      </c>
      <c r="E129" s="32"/>
      <c r="J129" s="1"/>
      <c r="K129" s="21"/>
      <c r="L129" s="30"/>
      <c r="M129" s="164" t="s">
        <v>132</v>
      </c>
      <c r="N129" s="148">
        <f>O60+O61</f>
        <v>702.5</v>
      </c>
      <c r="O129" s="165"/>
      <c r="P129" s="172"/>
      <c r="Q129" s="126"/>
      <c r="R129" s="28"/>
      <c r="T129" s="30"/>
    </row>
    <row r="130" spans="1:20" ht="45">
      <c r="B130" s="2">
        <v>8</v>
      </c>
      <c r="C130" s="1" t="s">
        <v>133</v>
      </c>
      <c r="D130" s="2" t="s">
        <v>134</v>
      </c>
      <c r="E130" s="32"/>
      <c r="J130" s="1"/>
      <c r="K130" s="21"/>
      <c r="L130" s="30"/>
      <c r="M130" s="164" t="s">
        <v>51</v>
      </c>
      <c r="N130" s="170">
        <f>O63+O64</f>
        <v>1760</v>
      </c>
      <c r="O130" s="171" t="s">
        <v>135</v>
      </c>
      <c r="P130" s="172"/>
      <c r="Q130" s="126"/>
      <c r="R130" s="172"/>
      <c r="S130" s="126"/>
      <c r="T130" s="30"/>
    </row>
    <row r="131" spans="1:20" ht="15.6">
      <c r="B131" s="2">
        <v>9</v>
      </c>
      <c r="C131" s="1" t="s">
        <v>136</v>
      </c>
      <c r="E131" s="32"/>
      <c r="J131" s="1"/>
      <c r="K131" s="21"/>
      <c r="L131" s="30"/>
      <c r="M131" s="164" t="s">
        <v>46</v>
      </c>
      <c r="N131" s="148">
        <f>O66+O67</f>
        <v>934.5</v>
      </c>
      <c r="O131" s="165"/>
      <c r="P131" s="172"/>
      <c r="Q131" s="126"/>
      <c r="R131" s="172"/>
      <c r="S131" s="126"/>
      <c r="T131" s="30"/>
    </row>
    <row r="132" spans="1:20" ht="15.6">
      <c r="B132" s="175">
        <v>10</v>
      </c>
      <c r="C132" s="1" t="s">
        <v>137</v>
      </c>
      <c r="D132" s="2" t="s">
        <v>138</v>
      </c>
      <c r="E132" s="32"/>
      <c r="J132" s="1"/>
      <c r="K132" s="21"/>
      <c r="L132" s="30"/>
      <c r="M132" s="164" t="s">
        <v>69</v>
      </c>
      <c r="N132" s="148">
        <f>O69+O70+O72+O73</f>
        <v>1755.5625</v>
      </c>
      <c r="O132" s="165"/>
      <c r="P132" s="172"/>
      <c r="Q132" s="126"/>
      <c r="R132" s="172"/>
      <c r="S132" s="126"/>
      <c r="T132" s="30"/>
    </row>
    <row r="133" spans="1:20" ht="15.6">
      <c r="B133" s="2">
        <v>11</v>
      </c>
      <c r="C133" s="1" t="s">
        <v>139</v>
      </c>
      <c r="D133" s="2" t="s">
        <v>140</v>
      </c>
      <c r="J133" s="1"/>
      <c r="K133" s="21"/>
      <c r="L133" s="30"/>
      <c r="M133" s="164" t="s">
        <v>72</v>
      </c>
      <c r="N133" s="148">
        <f>O75+O76+O78+O79+O81+O82</f>
        <v>2572.4587499999998</v>
      </c>
      <c r="O133" s="165"/>
      <c r="P133" s="172"/>
      <c r="Q133" s="126"/>
      <c r="R133" s="172"/>
      <c r="S133" s="126"/>
      <c r="T133" s="30"/>
    </row>
    <row r="134" spans="1:20" ht="15.6">
      <c r="B134" s="2">
        <v>12</v>
      </c>
      <c r="C134" s="1" t="s">
        <v>141</v>
      </c>
      <c r="D134" s="2" t="s">
        <v>142</v>
      </c>
      <c r="J134" s="1"/>
      <c r="K134" s="21"/>
      <c r="L134" s="30"/>
      <c r="M134" s="164" t="s">
        <v>63</v>
      </c>
      <c r="N134" s="148">
        <f>O84+O85+O87+O88+O90+O91</f>
        <v>2849.7875000000004</v>
      </c>
      <c r="O134" s="165"/>
      <c r="P134" s="172"/>
      <c r="Q134" s="126"/>
      <c r="R134" s="28"/>
      <c r="T134" s="30"/>
    </row>
    <row r="135" spans="1:20" ht="15.6">
      <c r="C135" s="2"/>
      <c r="D135" s="2" t="s">
        <v>143</v>
      </c>
      <c r="J135" s="1"/>
      <c r="K135" s="21"/>
      <c r="L135" s="30"/>
      <c r="M135" s="164" t="s">
        <v>82</v>
      </c>
      <c r="N135" s="148">
        <f>O93+O94</f>
        <v>1435.6875</v>
      </c>
      <c r="O135" s="165"/>
      <c r="P135" s="172"/>
      <c r="Q135" s="126"/>
      <c r="R135" s="28"/>
      <c r="T135" s="30"/>
    </row>
    <row r="136" spans="1:20" ht="15.6">
      <c r="C136" s="2"/>
      <c r="D136" s="2" t="s">
        <v>144</v>
      </c>
      <c r="J136" s="1"/>
      <c r="K136" s="21"/>
      <c r="L136" s="30"/>
      <c r="M136" s="164" t="s">
        <v>85</v>
      </c>
      <c r="N136" s="148">
        <f>O96+O97+O99+O100+O102+O103</f>
        <v>4935.0149999999994</v>
      </c>
      <c r="O136" s="165"/>
      <c r="P136" s="172"/>
      <c r="Q136" s="126"/>
      <c r="R136" s="28"/>
      <c r="T136" s="30"/>
    </row>
    <row r="137" spans="1:20" ht="15.6">
      <c r="C137" s="2"/>
      <c r="J137" s="1"/>
      <c r="K137" s="21"/>
      <c r="L137" s="30"/>
      <c r="M137" s="176" t="s">
        <v>92</v>
      </c>
      <c r="N137" s="148">
        <f>O105+O106</f>
        <v>1094.2600000000002</v>
      </c>
      <c r="O137" s="165"/>
      <c r="P137" s="172"/>
      <c r="Q137" s="126"/>
      <c r="R137" s="172"/>
      <c r="S137" s="126"/>
      <c r="T137" s="30"/>
    </row>
    <row r="138" spans="1:20" ht="15.6">
      <c r="C138" s="2"/>
      <c r="J138" s="1"/>
      <c r="K138" s="21"/>
      <c r="L138" s="30"/>
      <c r="M138" s="176" t="s">
        <v>94</v>
      </c>
      <c r="N138" s="148">
        <f>O108+O109</f>
        <v>1795.71</v>
      </c>
      <c r="O138" s="165"/>
      <c r="P138" s="172"/>
      <c r="Q138" s="126"/>
      <c r="R138" s="172"/>
      <c r="S138" s="126"/>
      <c r="T138" s="30"/>
    </row>
    <row r="139" spans="1:20" ht="15.6">
      <c r="C139" s="2"/>
      <c r="J139" s="1"/>
      <c r="K139" s="21"/>
      <c r="L139" s="30"/>
      <c r="M139" s="177" t="s">
        <v>36</v>
      </c>
      <c r="N139" s="178">
        <f>O25</f>
        <v>250</v>
      </c>
      <c r="O139" s="171" t="s">
        <v>145</v>
      </c>
      <c r="P139" s="172"/>
      <c r="Q139" s="126"/>
      <c r="R139" s="172"/>
      <c r="S139" s="126"/>
      <c r="T139" s="30"/>
    </row>
    <row r="140" spans="1:20" ht="15.6">
      <c r="C140" s="2"/>
      <c r="J140" s="1"/>
      <c r="K140" s="21"/>
      <c r="L140" s="30"/>
      <c r="M140" s="177" t="s">
        <v>31</v>
      </c>
      <c r="N140" s="179">
        <f>O12+O15</f>
        <v>256.87649999999996</v>
      </c>
      <c r="O140" s="171" t="s">
        <v>145</v>
      </c>
      <c r="P140" s="172"/>
      <c r="Q140" s="126"/>
      <c r="R140" s="172"/>
      <c r="S140" s="126"/>
      <c r="T140" s="30"/>
    </row>
    <row r="141" spans="1:20" ht="15.6">
      <c r="C141" s="2"/>
      <c r="J141" s="1"/>
      <c r="K141" s="21"/>
      <c r="L141" s="30"/>
      <c r="M141" s="177" t="s">
        <v>123</v>
      </c>
      <c r="N141" s="179">
        <f>O45</f>
        <v>412.5</v>
      </c>
      <c r="O141" s="171" t="s">
        <v>145</v>
      </c>
      <c r="P141" s="172"/>
      <c r="Q141" s="126"/>
      <c r="R141" s="172"/>
      <c r="S141" s="126"/>
      <c r="T141" s="30"/>
    </row>
    <row r="142" spans="1:20" ht="15.75" customHeight="1">
      <c r="A142" s="2"/>
      <c r="C142" s="2"/>
      <c r="F142" s="1"/>
      <c r="J142" s="114"/>
      <c r="K142" s="114"/>
      <c r="L142" s="114"/>
      <c r="M142" s="120"/>
      <c r="N142" s="180"/>
      <c r="O142" s="181"/>
      <c r="P142" s="28"/>
      <c r="R142" s="28"/>
      <c r="T142" s="30"/>
    </row>
    <row r="143" spans="1:20" ht="17.399999999999999">
      <c r="A143" s="2"/>
      <c r="C143" s="2"/>
      <c r="F143" s="1"/>
      <c r="I143" s="182" t="s">
        <v>146</v>
      </c>
      <c r="J143" s="183"/>
      <c r="K143" s="184">
        <f>SUM(K119:K142)</f>
        <v>4006.3398999999999</v>
      </c>
      <c r="L143" s="183"/>
      <c r="M143" s="185"/>
      <c r="N143" s="186">
        <f>SUM(N119:N142)</f>
        <v>68592.584300000002</v>
      </c>
      <c r="O143" s="187"/>
      <c r="P143" s="188"/>
      <c r="Q143" s="189">
        <f>SUM(Q119:Q142)</f>
        <v>9425.9666500000003</v>
      </c>
      <c r="R143" s="120"/>
      <c r="S143" s="114"/>
      <c r="T143" s="123"/>
    </row>
    <row r="144" spans="1:20" ht="15.75" customHeight="1">
      <c r="A144" s="2"/>
      <c r="B144" s="1"/>
      <c r="F144" s="1"/>
    </row>
    <row r="145" spans="1:16" ht="15.75" customHeight="1">
      <c r="A145" s="2"/>
      <c r="B145" s="1"/>
      <c r="F145" s="1"/>
    </row>
    <row r="146" spans="1:16" ht="15.75" customHeight="1">
      <c r="A146" s="2"/>
      <c r="B146" s="1"/>
      <c r="D146" s="1"/>
      <c r="F146" s="1"/>
      <c r="I146" s="190" t="s">
        <v>147</v>
      </c>
      <c r="J146" s="191">
        <f>K143+N143+Q143</f>
        <v>82024.890850000011</v>
      </c>
      <c r="M146" s="250" t="s">
        <v>42</v>
      </c>
      <c r="N146" s="250"/>
    </row>
    <row r="147" spans="1:16" ht="15.6">
      <c r="B147" s="1"/>
      <c r="D147" s="1"/>
      <c r="F147" s="1"/>
      <c r="I147" s="192" t="s">
        <v>148</v>
      </c>
      <c r="J147" s="193">
        <f>K143-K119-K124+N143+Q143</f>
        <v>81237.270850000001</v>
      </c>
      <c r="M147" s="194" t="s">
        <v>149</v>
      </c>
      <c r="N147" s="195">
        <v>5000</v>
      </c>
      <c r="O147" s="196" t="s">
        <v>150</v>
      </c>
    </row>
    <row r="148" spans="1:16" ht="15">
      <c r="B148" s="1"/>
      <c r="D148" s="1"/>
      <c r="F148" s="1"/>
      <c r="I148" s="197" t="s">
        <v>151</v>
      </c>
      <c r="J148" s="198">
        <f>N139+N140+N141</f>
        <v>919.37649999999996</v>
      </c>
      <c r="M148" s="199">
        <v>46048</v>
      </c>
      <c r="N148" s="200">
        <v>1500</v>
      </c>
      <c r="O148" s="196" t="s">
        <v>152</v>
      </c>
    </row>
    <row r="149" spans="1:16" ht="15">
      <c r="B149" s="1"/>
      <c r="D149" s="1"/>
      <c r="E149" s="1"/>
      <c r="F149" s="1"/>
      <c r="I149" s="197" t="s">
        <v>153</v>
      </c>
      <c r="J149" s="198">
        <f>K125+K126+K127+K128</f>
        <v>2035.5</v>
      </c>
      <c r="K149" s="196"/>
      <c r="M149" s="199">
        <v>46079</v>
      </c>
      <c r="N149" s="200">
        <v>1500</v>
      </c>
      <c r="O149" s="196" t="s">
        <v>152</v>
      </c>
    </row>
    <row r="150" spans="1:16" ht="15">
      <c r="B150" s="1"/>
      <c r="D150" s="1"/>
      <c r="E150" s="1"/>
      <c r="F150" s="1"/>
      <c r="K150" s="196"/>
      <c r="M150" s="199">
        <v>46107</v>
      </c>
      <c r="N150" s="201">
        <v>500</v>
      </c>
      <c r="O150" s="196" t="s">
        <v>154</v>
      </c>
      <c r="P150" s="1"/>
    </row>
    <row r="151" spans="1:16" ht="15.75" customHeight="1">
      <c r="B151" s="1"/>
      <c r="D151" s="1"/>
      <c r="E151" s="1"/>
      <c r="F151" s="1"/>
      <c r="K151" s="196"/>
      <c r="M151" s="202" t="s">
        <v>155</v>
      </c>
      <c r="N151" s="203">
        <f>N147-N148-N149-N150</f>
        <v>1500</v>
      </c>
    </row>
    <row r="152" spans="1:16" ht="15.6">
      <c r="B152" s="1"/>
      <c r="D152" s="1"/>
      <c r="E152" s="1"/>
      <c r="F152" s="1"/>
      <c r="K152" s="196"/>
      <c r="M152" s="194" t="s">
        <v>156</v>
      </c>
      <c r="N152" s="204">
        <v>4000</v>
      </c>
    </row>
    <row r="153" spans="1:16" ht="15.75" customHeight="1">
      <c r="B153" s="1"/>
      <c r="D153" s="1"/>
      <c r="E153" s="1"/>
      <c r="F153" s="1"/>
      <c r="J153" s="205" t="s">
        <v>157</v>
      </c>
      <c r="K153" s="196"/>
      <c r="M153" s="202" t="s">
        <v>155</v>
      </c>
      <c r="N153" s="203">
        <f>N151+N152</f>
        <v>5500</v>
      </c>
    </row>
    <row r="154" spans="1:16" ht="15.75" customHeight="1">
      <c r="B154" s="1"/>
      <c r="D154" s="1"/>
      <c r="E154" s="1"/>
      <c r="F154" s="1"/>
      <c r="M154" s="199">
        <v>46138</v>
      </c>
      <c r="N154" s="200">
        <v>1000</v>
      </c>
      <c r="O154" s="196" t="s">
        <v>154</v>
      </c>
    </row>
    <row r="155" spans="1:16" ht="15.75" customHeight="1">
      <c r="B155" s="1"/>
      <c r="D155" s="1"/>
      <c r="E155" s="1"/>
      <c r="F155" s="1"/>
      <c r="M155" s="206">
        <v>46138</v>
      </c>
      <c r="N155" s="201">
        <v>112.4</v>
      </c>
      <c r="O155" s="207" t="s">
        <v>158</v>
      </c>
    </row>
    <row r="156" spans="1:16" ht="15.75" customHeight="1">
      <c r="B156" s="1"/>
      <c r="D156" s="1"/>
      <c r="E156" s="1"/>
      <c r="F156" s="1"/>
      <c r="M156" s="202" t="s">
        <v>155</v>
      </c>
      <c r="N156" s="203">
        <f>N153-N154-N155</f>
        <v>4387.6000000000004</v>
      </c>
      <c r="O156" s="207"/>
    </row>
    <row r="157" spans="1:16" ht="15.75" customHeight="1">
      <c r="B157" s="1"/>
      <c r="D157" s="1"/>
      <c r="E157" s="1"/>
      <c r="F157" s="1"/>
      <c r="M157" s="199">
        <v>46168</v>
      </c>
      <c r="N157" s="200">
        <v>76.91</v>
      </c>
      <c r="O157" s="207" t="s">
        <v>158</v>
      </c>
    </row>
    <row r="158" spans="1:16" ht="15.75" customHeight="1">
      <c r="B158" s="1"/>
      <c r="D158" s="1"/>
      <c r="E158" s="1"/>
      <c r="F158" s="1"/>
      <c r="M158" s="199">
        <v>46199</v>
      </c>
      <c r="N158" s="200">
        <v>1000</v>
      </c>
      <c r="O158" s="196" t="s">
        <v>152</v>
      </c>
    </row>
    <row r="159" spans="1:16" ht="15.6">
      <c r="B159" s="1"/>
      <c r="D159" s="1"/>
      <c r="E159" s="1"/>
      <c r="F159" s="1"/>
      <c r="M159" s="208" t="s">
        <v>155</v>
      </c>
      <c r="N159" s="209">
        <f>N156-N157-N158</f>
        <v>3310.6900000000005</v>
      </c>
      <c r="O159" s="196"/>
    </row>
    <row r="160" spans="1:16" ht="15.75" customHeight="1">
      <c r="B160" s="1"/>
      <c r="D160" s="1"/>
      <c r="E160" s="1"/>
      <c r="F160" s="1"/>
    </row>
    <row r="161" spans="3:6" ht="15.75" customHeight="1">
      <c r="D161" s="1"/>
      <c r="E161" s="210"/>
      <c r="F161" s="211"/>
    </row>
    <row r="162" spans="3:6" ht="15.75" customHeight="1">
      <c r="D162" s="1"/>
      <c r="E162" s="210"/>
      <c r="F162" s="211"/>
    </row>
    <row r="163" spans="3:6" ht="15.75" customHeight="1">
      <c r="D163" s="1"/>
      <c r="E163" s="210"/>
      <c r="F163" s="210"/>
    </row>
    <row r="164" spans="3:6" ht="15.75" customHeight="1">
      <c r="D164" s="1"/>
    </row>
    <row r="165" spans="3:6" ht="15.75" customHeight="1">
      <c r="D165" s="1"/>
    </row>
    <row r="166" spans="3:6" ht="15.75" customHeight="1">
      <c r="C166" s="2"/>
    </row>
    <row r="167" spans="3:6" ht="15.75" customHeight="1">
      <c r="C167" s="212"/>
      <c r="D167" s="212"/>
    </row>
    <row r="168" spans="3:6" ht="15.75" customHeight="1">
      <c r="C168" s="2"/>
    </row>
  </sheetData>
  <autoFilter ref="A2:U2" xr:uid="{375E9859-9CF9-46C2-9481-791AD6137BEA}"/>
  <mergeCells count="1">
    <mergeCell ref="M146:N146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770F-E05D-4478-9682-080E1F7906BE}">
  <sheetPr>
    <tabColor rgb="FFFFFF00"/>
  </sheetPr>
  <dimension ref="A1:G151"/>
  <sheetViews>
    <sheetView topLeftCell="A101" workbookViewId="0">
      <selection activeCell="F109" sqref="F109"/>
    </sheetView>
  </sheetViews>
  <sheetFormatPr defaultRowHeight="14.4"/>
  <cols>
    <col min="1" max="1" width="14" bestFit="1" customWidth="1"/>
    <col min="2" max="2" width="31.5546875" bestFit="1" customWidth="1"/>
    <col min="3" max="3" width="23.33203125" bestFit="1" customWidth="1"/>
    <col min="5" max="5" width="14" bestFit="1" customWidth="1"/>
    <col min="6" max="6" width="31.44140625" bestFit="1" customWidth="1"/>
    <col min="7" max="7" width="23.33203125" bestFit="1" customWidth="1"/>
  </cols>
  <sheetData>
    <row r="1" spans="1:7">
      <c r="B1" s="213" t="s">
        <v>159</v>
      </c>
    </row>
    <row r="2" spans="1:7" ht="15.6">
      <c r="A2" s="19">
        <v>46067</v>
      </c>
      <c r="B2" s="214" t="s">
        <v>160</v>
      </c>
      <c r="C2" t="s">
        <v>161</v>
      </c>
      <c r="E2" s="19">
        <v>46022</v>
      </c>
      <c r="F2" s="214" t="s">
        <v>162</v>
      </c>
      <c r="G2" t="s">
        <v>163</v>
      </c>
    </row>
    <row r="3" spans="1:7" ht="15.6">
      <c r="A3" s="152" t="s">
        <v>164</v>
      </c>
      <c r="B3" s="152">
        <v>26994</v>
      </c>
      <c r="E3" s="152" t="s">
        <v>164</v>
      </c>
      <c r="F3" s="152">
        <v>25481</v>
      </c>
    </row>
    <row r="4" spans="1:7" ht="30.6">
      <c r="A4" s="152" t="s">
        <v>165</v>
      </c>
      <c r="B4" s="152">
        <v>118</v>
      </c>
      <c r="E4" s="215" t="s">
        <v>166</v>
      </c>
      <c r="F4" s="216">
        <v>25894.3</v>
      </c>
    </row>
    <row r="5" spans="1:7" ht="28.8">
      <c r="A5" s="152" t="s">
        <v>167</v>
      </c>
      <c r="B5" s="217">
        <v>688</v>
      </c>
      <c r="E5" s="2" t="s">
        <v>168</v>
      </c>
      <c r="F5" s="218">
        <v>25481</v>
      </c>
      <c r="G5" s="213" t="s">
        <v>159</v>
      </c>
    </row>
    <row r="6" spans="1:7" ht="16.8">
      <c r="A6" s="152"/>
      <c r="B6" s="2">
        <f>B3+B4+B5</f>
        <v>27800</v>
      </c>
      <c r="E6" s="219" t="s">
        <v>169</v>
      </c>
      <c r="F6" s="220">
        <f>F5-F4</f>
        <v>-413.29999999999927</v>
      </c>
      <c r="G6" s="221" t="s">
        <v>170</v>
      </c>
    </row>
    <row r="7" spans="1:7" ht="30.6">
      <c r="A7" s="215" t="s">
        <v>166</v>
      </c>
      <c r="B7" s="216">
        <v>27829</v>
      </c>
    </row>
    <row r="8" spans="1:7" ht="28.8">
      <c r="A8" s="2" t="s">
        <v>168</v>
      </c>
      <c r="B8" s="218">
        <v>27800</v>
      </c>
      <c r="C8" s="213" t="s">
        <v>159</v>
      </c>
    </row>
    <row r="9" spans="1:7" ht="16.8">
      <c r="A9" s="219" t="s">
        <v>169</v>
      </c>
      <c r="B9" s="220">
        <f>B8-B7</f>
        <v>-29</v>
      </c>
      <c r="C9" s="221" t="s">
        <v>170</v>
      </c>
      <c r="E9" s="19">
        <v>46081</v>
      </c>
      <c r="F9" s="214" t="s">
        <v>171</v>
      </c>
      <c r="G9" t="s">
        <v>172</v>
      </c>
    </row>
    <row r="10" spans="1:7" ht="15.6">
      <c r="E10" s="152" t="s">
        <v>164</v>
      </c>
      <c r="F10" s="152">
        <v>19000</v>
      </c>
    </row>
    <row r="11" spans="1:7" ht="15.6">
      <c r="E11" s="152" t="s">
        <v>165</v>
      </c>
      <c r="F11" s="152">
        <v>0</v>
      </c>
    </row>
    <row r="12" spans="1:7" ht="15.6">
      <c r="A12" s="222">
        <v>46035</v>
      </c>
      <c r="B12" s="223" t="s">
        <v>173</v>
      </c>
      <c r="C12" s="224" t="s">
        <v>163</v>
      </c>
      <c r="E12" s="152" t="s">
        <v>167</v>
      </c>
      <c r="F12" s="217">
        <v>0</v>
      </c>
    </row>
    <row r="13" spans="1:7" ht="15.6">
      <c r="A13" s="152" t="s">
        <v>164</v>
      </c>
      <c r="B13" s="152">
        <v>25894.3</v>
      </c>
      <c r="E13" s="152"/>
      <c r="F13" s="2">
        <f>F10+F11+F12</f>
        <v>19000</v>
      </c>
    </row>
    <row r="14" spans="1:7" ht="30.6">
      <c r="A14" s="215" t="s">
        <v>166</v>
      </c>
      <c r="B14" s="216">
        <v>25200</v>
      </c>
      <c r="E14" s="215" t="s">
        <v>166</v>
      </c>
      <c r="F14" s="216">
        <v>19366</v>
      </c>
    </row>
    <row r="15" spans="1:7" ht="16.8">
      <c r="A15" s="2" t="s">
        <v>168</v>
      </c>
      <c r="B15" s="152">
        <v>25894.3</v>
      </c>
      <c r="E15" s="2" t="s">
        <v>168</v>
      </c>
      <c r="F15" s="218">
        <v>19000</v>
      </c>
    </row>
    <row r="16" spans="1:7" ht="16.8">
      <c r="A16" s="225" t="s">
        <v>169</v>
      </c>
      <c r="B16" s="226">
        <f>B15-B14</f>
        <v>694.29999999999927</v>
      </c>
      <c r="C16" s="227">
        <v>0.25</v>
      </c>
      <c r="E16" s="225" t="s">
        <v>169</v>
      </c>
      <c r="F16" s="228">
        <f>F15-F14</f>
        <v>-366</v>
      </c>
      <c r="G16" s="229" t="s">
        <v>170</v>
      </c>
    </row>
    <row r="19" spans="1:7" ht="15.6">
      <c r="A19" s="19">
        <v>45983</v>
      </c>
      <c r="B19" s="214" t="s">
        <v>174</v>
      </c>
      <c r="C19" t="s">
        <v>175</v>
      </c>
      <c r="E19" s="222">
        <v>45983</v>
      </c>
      <c r="F19" s="223" t="s">
        <v>176</v>
      </c>
      <c r="G19" s="224" t="s">
        <v>177</v>
      </c>
    </row>
    <row r="20" spans="1:7" ht="15.6">
      <c r="A20" s="152" t="s">
        <v>164</v>
      </c>
      <c r="B20" s="152">
        <v>42000</v>
      </c>
      <c r="E20" s="152" t="s">
        <v>164</v>
      </c>
      <c r="F20" s="152">
        <v>48000</v>
      </c>
    </row>
    <row r="21" spans="1:7" ht="30.6">
      <c r="A21" s="215" t="s">
        <v>166</v>
      </c>
      <c r="B21" s="216">
        <v>38929.97</v>
      </c>
      <c r="E21" s="215" t="s">
        <v>166</v>
      </c>
      <c r="F21" s="216">
        <v>44000</v>
      </c>
      <c r="G21" s="230" t="s">
        <v>178</v>
      </c>
    </row>
    <row r="22" spans="1:7" ht="16.8">
      <c r="A22" s="2" t="s">
        <v>168</v>
      </c>
      <c r="B22" s="218">
        <v>39000</v>
      </c>
      <c r="E22" s="2" t="s">
        <v>168</v>
      </c>
      <c r="F22" s="218">
        <v>45000</v>
      </c>
    </row>
    <row r="23" spans="1:7" ht="16.8">
      <c r="A23" s="225" t="s">
        <v>169</v>
      </c>
      <c r="B23" s="226">
        <f>B22-B21</f>
        <v>70.029999999998836</v>
      </c>
      <c r="C23" s="227">
        <v>0.25</v>
      </c>
      <c r="E23" s="225" t="s">
        <v>169</v>
      </c>
      <c r="F23" s="226">
        <f>F22-F21</f>
        <v>1000</v>
      </c>
      <c r="G23" s="227">
        <v>0.25</v>
      </c>
    </row>
    <row r="26" spans="1:7" ht="15.6">
      <c r="A26" s="19">
        <v>46072</v>
      </c>
      <c r="B26" s="214" t="s">
        <v>179</v>
      </c>
      <c r="C26" t="s">
        <v>180</v>
      </c>
      <c r="E26" s="19">
        <v>46051</v>
      </c>
      <c r="F26" s="214" t="s">
        <v>181</v>
      </c>
      <c r="G26" t="s">
        <v>182</v>
      </c>
    </row>
    <row r="27" spans="1:7" ht="15.6">
      <c r="A27" s="152" t="s">
        <v>164</v>
      </c>
      <c r="B27" s="152">
        <v>39706</v>
      </c>
      <c r="E27" s="152" t="s">
        <v>164</v>
      </c>
      <c r="F27" s="152">
        <v>35300</v>
      </c>
    </row>
    <row r="28" spans="1:7" ht="30.6">
      <c r="A28" s="152" t="s">
        <v>165</v>
      </c>
      <c r="B28" s="152">
        <v>118</v>
      </c>
      <c r="E28" s="215" t="s">
        <v>166</v>
      </c>
      <c r="F28" s="216">
        <v>33950.75</v>
      </c>
    </row>
    <row r="29" spans="1:7" ht="16.8">
      <c r="A29" s="152" t="s">
        <v>167</v>
      </c>
      <c r="B29" s="217">
        <v>0</v>
      </c>
      <c r="E29" s="2" t="s">
        <v>168</v>
      </c>
      <c r="F29" s="218">
        <v>34300</v>
      </c>
    </row>
    <row r="30" spans="1:7" ht="16.8">
      <c r="A30" s="152"/>
      <c r="B30" s="2">
        <f>B27+B28+B29</f>
        <v>39824</v>
      </c>
      <c r="E30" s="225" t="s">
        <v>169</v>
      </c>
      <c r="F30" s="226">
        <f>F29-F28</f>
        <v>349.25</v>
      </c>
      <c r="G30" s="227">
        <v>0.25</v>
      </c>
    </row>
    <row r="31" spans="1:7" ht="30.6">
      <c r="A31" s="215" t="s">
        <v>166</v>
      </c>
      <c r="B31" s="216">
        <v>34031</v>
      </c>
    </row>
    <row r="32" spans="1:7" ht="16.8">
      <c r="A32" s="2" t="s">
        <v>168</v>
      </c>
      <c r="B32" s="218">
        <v>38000</v>
      </c>
    </row>
    <row r="33" spans="1:7" ht="16.8">
      <c r="A33" s="225" t="s">
        <v>169</v>
      </c>
      <c r="B33" s="226">
        <f>B32-B31</f>
        <v>3969</v>
      </c>
      <c r="C33" s="227">
        <v>0.25</v>
      </c>
    </row>
    <row r="36" spans="1:7" ht="15.6">
      <c r="A36" s="19">
        <v>46055</v>
      </c>
      <c r="B36" s="214" t="s">
        <v>183</v>
      </c>
      <c r="C36" t="s">
        <v>184</v>
      </c>
      <c r="E36" s="19">
        <v>46025</v>
      </c>
      <c r="F36" s="214" t="s">
        <v>185</v>
      </c>
      <c r="G36" t="s">
        <v>186</v>
      </c>
    </row>
    <row r="37" spans="1:7" ht="15.6">
      <c r="A37" s="152" t="s">
        <v>164</v>
      </c>
      <c r="B37" s="152">
        <v>32500</v>
      </c>
      <c r="E37" s="152" t="s">
        <v>164</v>
      </c>
      <c r="F37" s="152">
        <v>27374.3</v>
      </c>
    </row>
    <row r="38" spans="1:7" ht="30.6">
      <c r="A38" s="152" t="s">
        <v>165</v>
      </c>
      <c r="B38" s="152">
        <v>0</v>
      </c>
      <c r="E38" s="215" t="s">
        <v>166</v>
      </c>
      <c r="F38" s="216">
        <v>24245.1</v>
      </c>
    </row>
    <row r="39" spans="1:7" ht="16.8">
      <c r="A39" s="152" t="s">
        <v>167</v>
      </c>
      <c r="B39" s="217">
        <v>0</v>
      </c>
      <c r="E39" s="2" t="s">
        <v>168</v>
      </c>
      <c r="F39" s="218">
        <v>24995.02</v>
      </c>
    </row>
    <row r="40" spans="1:7" ht="16.8">
      <c r="A40" s="152"/>
      <c r="B40" s="2">
        <f>B37+B38+B39</f>
        <v>32500</v>
      </c>
      <c r="E40" s="225" t="s">
        <v>169</v>
      </c>
      <c r="F40" s="226">
        <f>F39-F38</f>
        <v>749.92000000000189</v>
      </c>
      <c r="G40" s="227">
        <v>0.25</v>
      </c>
    </row>
    <row r="41" spans="1:7" ht="30.6">
      <c r="A41" s="215" t="s">
        <v>166</v>
      </c>
      <c r="B41" s="216">
        <v>29963</v>
      </c>
    </row>
    <row r="42" spans="1:7" ht="16.8">
      <c r="A42" s="2" t="s">
        <v>168</v>
      </c>
      <c r="B42" s="218">
        <v>32500</v>
      </c>
    </row>
    <row r="43" spans="1:7" ht="16.8">
      <c r="A43" s="225" t="s">
        <v>169</v>
      </c>
      <c r="B43" s="226">
        <f>B42-B41</f>
        <v>2537</v>
      </c>
      <c r="C43" s="227">
        <v>0.25</v>
      </c>
      <c r="E43" s="19">
        <v>46112</v>
      </c>
      <c r="F43" s="214" t="s">
        <v>187</v>
      </c>
      <c r="G43" t="s">
        <v>188</v>
      </c>
    </row>
    <row r="44" spans="1:7" ht="15.6">
      <c r="E44" s="152" t="s">
        <v>164</v>
      </c>
      <c r="F44" s="152">
        <v>29067.5</v>
      </c>
    </row>
    <row r="45" spans="1:7" ht="15.6">
      <c r="E45" s="152" t="s">
        <v>165</v>
      </c>
      <c r="F45" s="152">
        <v>0</v>
      </c>
    </row>
    <row r="46" spans="1:7" ht="15.6">
      <c r="A46" s="19">
        <v>46118</v>
      </c>
      <c r="B46" s="214" t="s">
        <v>189</v>
      </c>
      <c r="C46" t="s">
        <v>188</v>
      </c>
      <c r="E46" s="152" t="s">
        <v>167</v>
      </c>
      <c r="F46" s="217">
        <v>0</v>
      </c>
    </row>
    <row r="47" spans="1:7" ht="15.6">
      <c r="A47" s="152" t="s">
        <v>164</v>
      </c>
      <c r="B47" s="152">
        <v>27800</v>
      </c>
      <c r="E47" s="152"/>
      <c r="F47" s="2">
        <f>F44+F45+F46</f>
        <v>29067.5</v>
      </c>
    </row>
    <row r="48" spans="1:7" ht="30.6">
      <c r="A48" s="215" t="s">
        <v>166</v>
      </c>
      <c r="B48" s="216">
        <v>27946.1</v>
      </c>
      <c r="E48" s="215" t="s">
        <v>166</v>
      </c>
      <c r="F48" s="216">
        <v>27569.16</v>
      </c>
    </row>
    <row r="49" spans="1:7" ht="16.8">
      <c r="A49" s="2" t="s">
        <v>168</v>
      </c>
      <c r="B49" s="218">
        <v>27800</v>
      </c>
      <c r="E49" s="2" t="s">
        <v>168</v>
      </c>
      <c r="F49" s="218">
        <v>27500</v>
      </c>
    </row>
    <row r="50" spans="1:7" ht="16.8">
      <c r="A50" s="225" t="s">
        <v>169</v>
      </c>
      <c r="B50" s="228">
        <f>B49-B48</f>
        <v>-146.09999999999854</v>
      </c>
      <c r="C50" s="229" t="s">
        <v>170</v>
      </c>
      <c r="E50" s="225" t="s">
        <v>169</v>
      </c>
      <c r="F50" s="228">
        <f>F49-F48</f>
        <v>-69.159999999999854</v>
      </c>
      <c r="G50" s="229" t="s">
        <v>170</v>
      </c>
    </row>
    <row r="52" spans="1:7">
      <c r="C52" s="224" t="s">
        <v>190</v>
      </c>
    </row>
    <row r="53" spans="1:7" ht="15.6">
      <c r="A53" s="19">
        <v>46026</v>
      </c>
      <c r="B53" s="214" t="s">
        <v>191</v>
      </c>
      <c r="C53" s="224" t="s">
        <v>184</v>
      </c>
      <c r="E53" s="19">
        <v>46103</v>
      </c>
      <c r="F53" s="214" t="s">
        <v>192</v>
      </c>
      <c r="G53" t="s">
        <v>193</v>
      </c>
    </row>
    <row r="54" spans="1:7" ht="15.6">
      <c r="A54" s="152" t="s">
        <v>164</v>
      </c>
      <c r="B54" s="152">
        <v>28700</v>
      </c>
      <c r="C54" t="s">
        <v>194</v>
      </c>
      <c r="E54" s="152" t="s">
        <v>164</v>
      </c>
      <c r="F54" s="152">
        <v>24054</v>
      </c>
    </row>
    <row r="55" spans="1:7" ht="30.6">
      <c r="A55" s="215" t="s">
        <v>166</v>
      </c>
      <c r="B55" s="216">
        <v>31462.959999999999</v>
      </c>
      <c r="C55" t="s">
        <v>195</v>
      </c>
      <c r="E55" s="152" t="s">
        <v>196</v>
      </c>
      <c r="F55" s="152">
        <v>0</v>
      </c>
    </row>
    <row r="56" spans="1:7" ht="16.8">
      <c r="A56" s="2" t="s">
        <v>168</v>
      </c>
      <c r="B56" s="218">
        <v>28700</v>
      </c>
      <c r="E56" s="152" t="s">
        <v>167</v>
      </c>
      <c r="F56" s="217">
        <v>0</v>
      </c>
    </row>
    <row r="57" spans="1:7" ht="16.8">
      <c r="A57" s="225" t="s">
        <v>169</v>
      </c>
      <c r="B57" s="228">
        <f>B56-B55</f>
        <v>-2762.9599999999991</v>
      </c>
      <c r="C57" s="229" t="s">
        <v>170</v>
      </c>
      <c r="E57" s="152"/>
      <c r="F57" s="2">
        <f>F54+F55+F56</f>
        <v>24054</v>
      </c>
    </row>
    <row r="58" spans="1:7" ht="30.6">
      <c r="E58" s="215" t="s">
        <v>166</v>
      </c>
      <c r="F58" s="216">
        <v>25054.3</v>
      </c>
    </row>
    <row r="59" spans="1:7" ht="16.8">
      <c r="E59" s="215" t="s">
        <v>197</v>
      </c>
      <c r="F59" s="231">
        <v>200</v>
      </c>
    </row>
    <row r="60" spans="1:7" ht="16.8">
      <c r="A60" s="19">
        <v>46112</v>
      </c>
      <c r="B60" s="214" t="s">
        <v>198</v>
      </c>
      <c r="C60" t="s">
        <v>199</v>
      </c>
      <c r="E60" s="215"/>
      <c r="F60" s="216">
        <f>F58-F59</f>
        <v>24854.3</v>
      </c>
    </row>
    <row r="61" spans="1:7" ht="16.8">
      <c r="A61" s="152" t="s">
        <v>164</v>
      </c>
      <c r="B61" s="152">
        <v>29067.5</v>
      </c>
      <c r="E61" s="2" t="s">
        <v>168</v>
      </c>
      <c r="F61" s="218">
        <v>24054</v>
      </c>
    </row>
    <row r="62" spans="1:7" ht="16.8">
      <c r="A62" s="152" t="s">
        <v>165</v>
      </c>
      <c r="B62" s="152">
        <v>0</v>
      </c>
      <c r="E62" s="225" t="s">
        <v>169</v>
      </c>
      <c r="F62" s="232">
        <f>F60-F61</f>
        <v>800.29999999999927</v>
      </c>
      <c r="G62" s="227">
        <v>0.25</v>
      </c>
    </row>
    <row r="63" spans="1:7" ht="15.6">
      <c r="A63" s="152" t="s">
        <v>167</v>
      </c>
      <c r="B63" s="217">
        <v>0</v>
      </c>
    </row>
    <row r="64" spans="1:7" ht="15.6">
      <c r="A64" s="152"/>
      <c r="B64" s="2">
        <f>B61+B62+B63</f>
        <v>29067.5</v>
      </c>
    </row>
    <row r="65" spans="1:7" ht="30.6">
      <c r="A65" s="215" t="s">
        <v>166</v>
      </c>
      <c r="B65" s="216">
        <v>20672.900000000001</v>
      </c>
      <c r="E65" s="19">
        <v>46079</v>
      </c>
      <c r="F65" s="214" t="s">
        <v>200</v>
      </c>
      <c r="G65" t="s">
        <v>201</v>
      </c>
    </row>
    <row r="66" spans="1:7" ht="16.8">
      <c r="A66" s="2" t="s">
        <v>168</v>
      </c>
      <c r="B66" s="218">
        <v>22000</v>
      </c>
      <c r="E66" s="152" t="s">
        <v>164</v>
      </c>
      <c r="F66" s="152">
        <v>38136.99</v>
      </c>
    </row>
    <row r="67" spans="1:7" ht="16.8">
      <c r="A67" s="225" t="s">
        <v>169</v>
      </c>
      <c r="B67" s="226">
        <f>B66-B65</f>
        <v>1327.0999999999985</v>
      </c>
      <c r="C67" s="227">
        <v>0.25</v>
      </c>
      <c r="E67" s="152" t="s">
        <v>165</v>
      </c>
      <c r="F67" s="152">
        <v>0</v>
      </c>
    </row>
    <row r="68" spans="1:7" ht="15.6">
      <c r="E68" s="152" t="s">
        <v>167</v>
      </c>
      <c r="F68" s="217">
        <v>0</v>
      </c>
    </row>
    <row r="69" spans="1:7" ht="15.6">
      <c r="E69" s="152"/>
      <c r="F69" s="2">
        <f>F66+F67+F68</f>
        <v>38136.99</v>
      </c>
    </row>
    <row r="70" spans="1:7" ht="30.6">
      <c r="A70" s="19">
        <v>46081</v>
      </c>
      <c r="B70" s="214" t="s">
        <v>202</v>
      </c>
      <c r="C70" t="s">
        <v>172</v>
      </c>
      <c r="E70" s="215" t="s">
        <v>166</v>
      </c>
      <c r="F70" s="216">
        <v>34984</v>
      </c>
    </row>
    <row r="71" spans="1:7" ht="16.8">
      <c r="A71" s="152" t="s">
        <v>164</v>
      </c>
      <c r="B71" s="152">
        <v>19800</v>
      </c>
      <c r="E71" s="2" t="s">
        <v>168</v>
      </c>
      <c r="F71" s="218">
        <v>38136.99</v>
      </c>
    </row>
    <row r="72" spans="1:7" ht="16.8">
      <c r="A72" s="152" t="s">
        <v>165</v>
      </c>
      <c r="B72" s="152">
        <v>118</v>
      </c>
      <c r="E72" s="225" t="s">
        <v>169</v>
      </c>
      <c r="F72" s="226">
        <f>F71-F70</f>
        <v>3152.989999999998</v>
      </c>
      <c r="G72" s="227">
        <v>0.25</v>
      </c>
    </row>
    <row r="73" spans="1:7" ht="15.6">
      <c r="A73" s="152" t="s">
        <v>167</v>
      </c>
      <c r="B73" s="217">
        <v>0</v>
      </c>
    </row>
    <row r="74" spans="1:7" ht="15.6">
      <c r="A74" s="152"/>
      <c r="B74" s="2">
        <f>B71+B72+B73</f>
        <v>19918</v>
      </c>
    </row>
    <row r="75" spans="1:7" ht="30.6">
      <c r="A75" s="215" t="s">
        <v>166</v>
      </c>
      <c r="B75" s="216">
        <v>19566</v>
      </c>
      <c r="E75" s="19">
        <v>46052</v>
      </c>
      <c r="F75" s="214" t="s">
        <v>203</v>
      </c>
      <c r="G75" t="s">
        <v>177</v>
      </c>
    </row>
    <row r="76" spans="1:7" ht="16.8">
      <c r="A76" s="215" t="s">
        <v>197</v>
      </c>
      <c r="B76" s="231">
        <v>200</v>
      </c>
      <c r="E76" s="152" t="s">
        <v>164</v>
      </c>
      <c r="F76" s="152">
        <v>42000</v>
      </c>
    </row>
    <row r="77" spans="1:7" ht="30.6">
      <c r="A77" s="215"/>
      <c r="B77" s="216">
        <f>B75-B76</f>
        <v>19366</v>
      </c>
      <c r="E77" s="215" t="s">
        <v>166</v>
      </c>
      <c r="F77" s="216">
        <v>44000</v>
      </c>
      <c r="G77" s="230" t="s">
        <v>178</v>
      </c>
    </row>
    <row r="78" spans="1:7" ht="16.8">
      <c r="A78" s="2" t="s">
        <v>168</v>
      </c>
      <c r="B78" s="218">
        <v>19800</v>
      </c>
      <c r="E78" s="233" t="s">
        <v>197</v>
      </c>
      <c r="F78" s="234"/>
    </row>
    <row r="79" spans="1:7" ht="16.8">
      <c r="A79" s="225" t="s">
        <v>169</v>
      </c>
      <c r="B79" s="226">
        <f>B78-B77</f>
        <v>434</v>
      </c>
      <c r="C79" s="227">
        <v>0.25</v>
      </c>
      <c r="E79" s="233"/>
      <c r="F79" s="233"/>
    </row>
    <row r="80" spans="1:7" ht="16.8">
      <c r="E80" s="2" t="s">
        <v>168</v>
      </c>
      <c r="F80" s="218">
        <v>42000</v>
      </c>
    </row>
    <row r="81" spans="1:7" ht="16.8">
      <c r="E81" s="225" t="s">
        <v>169</v>
      </c>
      <c r="F81" s="226">
        <f>F80-F79</f>
        <v>42000</v>
      </c>
      <c r="G81" s="235"/>
    </row>
    <row r="82" spans="1:7" ht="15.6">
      <c r="A82" s="19">
        <v>46063</v>
      </c>
      <c r="B82" s="214" t="s">
        <v>204</v>
      </c>
      <c r="C82" t="s">
        <v>205</v>
      </c>
    </row>
    <row r="83" spans="1:7" ht="15.6">
      <c r="A83" s="152" t="s">
        <v>164</v>
      </c>
      <c r="B83" s="152">
        <v>28000</v>
      </c>
    </row>
    <row r="84" spans="1:7" ht="15.6">
      <c r="A84" s="152" t="s">
        <v>165</v>
      </c>
      <c r="B84" s="152">
        <v>0</v>
      </c>
      <c r="E84" s="19">
        <v>46053</v>
      </c>
      <c r="F84" s="214" t="s">
        <v>206</v>
      </c>
      <c r="G84" t="s">
        <v>172</v>
      </c>
    </row>
    <row r="85" spans="1:7" ht="15.6">
      <c r="A85" s="152" t="s">
        <v>167</v>
      </c>
      <c r="B85" s="217">
        <v>0</v>
      </c>
      <c r="E85" s="152" t="s">
        <v>164</v>
      </c>
      <c r="F85" s="152">
        <v>22240</v>
      </c>
    </row>
    <row r="86" spans="1:7" ht="30.6">
      <c r="A86" s="152"/>
      <c r="B86" s="2">
        <f>B83+B84+B85</f>
        <v>28000</v>
      </c>
      <c r="C86" t="s">
        <v>207</v>
      </c>
      <c r="E86" s="215" t="s">
        <v>166</v>
      </c>
      <c r="F86" s="216">
        <v>20565.75</v>
      </c>
    </row>
    <row r="87" spans="1:7" ht="30.6">
      <c r="A87" s="215" t="s">
        <v>166</v>
      </c>
      <c r="B87" s="216">
        <v>26782</v>
      </c>
      <c r="C87" t="s">
        <v>208</v>
      </c>
      <c r="E87" s="2" t="s">
        <v>168</v>
      </c>
      <c r="F87" s="218">
        <v>21000</v>
      </c>
    </row>
    <row r="88" spans="1:7" ht="16.8">
      <c r="A88" s="2" t="s">
        <v>168</v>
      </c>
      <c r="B88" s="218">
        <v>28000</v>
      </c>
      <c r="E88" s="225" t="s">
        <v>169</v>
      </c>
      <c r="F88" s="226">
        <f>F87-F86</f>
        <v>434.25</v>
      </c>
      <c r="G88" s="227">
        <v>0.25</v>
      </c>
    </row>
    <row r="89" spans="1:7" ht="16.8">
      <c r="A89" s="225" t="s">
        <v>169</v>
      </c>
      <c r="B89" s="226">
        <f>B88-B87</f>
        <v>1218</v>
      </c>
      <c r="C89" s="227">
        <v>0.25</v>
      </c>
    </row>
    <row r="91" spans="1:7" ht="15.6">
      <c r="E91" s="19">
        <v>46068</v>
      </c>
      <c r="F91" s="214" t="s">
        <v>209</v>
      </c>
      <c r="G91" t="s">
        <v>172</v>
      </c>
    </row>
    <row r="92" spans="1:7" ht="15.6">
      <c r="A92" s="19">
        <v>45994</v>
      </c>
      <c r="B92" s="214" t="s">
        <v>210</v>
      </c>
      <c r="C92" t="s">
        <v>182</v>
      </c>
      <c r="E92" s="152" t="s">
        <v>164</v>
      </c>
      <c r="F92" s="152">
        <v>19565.75</v>
      </c>
    </row>
    <row r="93" spans="1:7" ht="15.6">
      <c r="A93" s="152" t="s">
        <v>164</v>
      </c>
      <c r="B93" s="152">
        <v>33900</v>
      </c>
      <c r="E93" s="152" t="s">
        <v>165</v>
      </c>
      <c r="F93" s="152">
        <v>118</v>
      </c>
    </row>
    <row r="94" spans="1:7" ht="30.6">
      <c r="A94" s="215" t="s">
        <v>166</v>
      </c>
      <c r="B94" s="216">
        <v>33950.75</v>
      </c>
      <c r="C94" t="s">
        <v>211</v>
      </c>
      <c r="E94" s="152" t="s">
        <v>167</v>
      </c>
      <c r="F94" s="217">
        <v>0</v>
      </c>
    </row>
    <row r="95" spans="1:7" ht="16.8">
      <c r="A95" s="2" t="s">
        <v>168</v>
      </c>
      <c r="B95" s="218">
        <v>33900</v>
      </c>
      <c r="C95" t="s">
        <v>212</v>
      </c>
      <c r="E95" s="152"/>
      <c r="F95" s="2">
        <f>F92+F93+F94</f>
        <v>19683.75</v>
      </c>
    </row>
    <row r="96" spans="1:7" ht="30.6">
      <c r="A96" s="225" t="s">
        <v>169</v>
      </c>
      <c r="B96" s="228">
        <f>B95-B94</f>
        <v>-50.75</v>
      </c>
      <c r="C96" s="229" t="s">
        <v>170</v>
      </c>
      <c r="E96" s="215" t="s">
        <v>166</v>
      </c>
      <c r="F96" s="216">
        <v>19566</v>
      </c>
    </row>
    <row r="97" spans="1:7" ht="16.8">
      <c r="E97" s="2" t="s">
        <v>168</v>
      </c>
      <c r="F97" s="218">
        <v>19565.75</v>
      </c>
    </row>
    <row r="98" spans="1:7" ht="16.8">
      <c r="E98" s="225" t="s">
        <v>169</v>
      </c>
      <c r="F98" s="228">
        <f>F97-F96</f>
        <v>-0.25</v>
      </c>
      <c r="G98" s="229" t="s">
        <v>170</v>
      </c>
    </row>
    <row r="99" spans="1:7" ht="15.6">
      <c r="A99" s="19">
        <v>46134</v>
      </c>
      <c r="B99" s="214" t="s">
        <v>213</v>
      </c>
      <c r="C99" t="s">
        <v>214</v>
      </c>
    </row>
    <row r="100" spans="1:7" ht="15.6">
      <c r="A100" s="152" t="s">
        <v>164</v>
      </c>
      <c r="B100" s="152">
        <v>20160</v>
      </c>
    </row>
    <row r="101" spans="1:7" ht="30.6">
      <c r="A101" s="215" t="s">
        <v>166</v>
      </c>
      <c r="B101" s="216">
        <v>19763.75</v>
      </c>
      <c r="E101" s="19">
        <v>46134</v>
      </c>
      <c r="F101" s="214" t="s">
        <v>215</v>
      </c>
      <c r="G101" t="s">
        <v>214</v>
      </c>
    </row>
    <row r="102" spans="1:7" ht="16.8">
      <c r="A102" s="2" t="s">
        <v>168</v>
      </c>
      <c r="B102" s="218">
        <v>18800</v>
      </c>
      <c r="E102" s="152" t="s">
        <v>164</v>
      </c>
      <c r="F102" s="152">
        <v>20160</v>
      </c>
    </row>
    <row r="103" spans="1:7" ht="30.6">
      <c r="A103" s="225" t="s">
        <v>169</v>
      </c>
      <c r="B103" s="228">
        <f>B102-B101</f>
        <v>-963.75</v>
      </c>
      <c r="C103" s="229" t="s">
        <v>170</v>
      </c>
      <c r="E103" s="215" t="s">
        <v>166</v>
      </c>
      <c r="F103" s="216">
        <v>19763.75</v>
      </c>
    </row>
    <row r="104" spans="1:7" ht="16.8">
      <c r="E104" s="2" t="s">
        <v>168</v>
      </c>
      <c r="F104" s="218">
        <v>18800</v>
      </c>
    </row>
    <row r="105" spans="1:7" ht="16.8">
      <c r="E105" s="225" t="s">
        <v>169</v>
      </c>
      <c r="F105" s="228">
        <f>F104-F103</f>
        <v>-963.75</v>
      </c>
      <c r="G105" s="229" t="s">
        <v>170</v>
      </c>
    </row>
    <row r="106" spans="1:7" ht="15.6">
      <c r="A106" s="19">
        <v>46105</v>
      </c>
      <c r="B106" s="214" t="s">
        <v>216</v>
      </c>
      <c r="C106" t="s">
        <v>217</v>
      </c>
    </row>
    <row r="107" spans="1:7" ht="15.6">
      <c r="A107" s="152" t="s">
        <v>164</v>
      </c>
      <c r="B107" s="152">
        <v>18500</v>
      </c>
    </row>
    <row r="108" spans="1:7" ht="15.6">
      <c r="A108" s="152" t="s">
        <v>165</v>
      </c>
      <c r="B108" s="152">
        <v>0</v>
      </c>
      <c r="E108" s="19">
        <v>46087</v>
      </c>
      <c r="F108" s="214" t="s">
        <v>218</v>
      </c>
      <c r="G108" t="s">
        <v>175</v>
      </c>
    </row>
    <row r="109" spans="1:7" ht="15.6">
      <c r="A109" s="152" t="s">
        <v>167</v>
      </c>
      <c r="B109" s="217">
        <v>0</v>
      </c>
      <c r="E109" s="152" t="s">
        <v>164</v>
      </c>
      <c r="F109" s="152">
        <v>35300</v>
      </c>
    </row>
    <row r="110" spans="1:7" ht="15.6">
      <c r="A110" s="152"/>
      <c r="B110" s="2">
        <f>B107+B108+B109</f>
        <v>18500</v>
      </c>
      <c r="E110" s="152" t="s">
        <v>165</v>
      </c>
      <c r="F110" s="152">
        <v>0</v>
      </c>
    </row>
    <row r="111" spans="1:7" ht="30.6">
      <c r="A111" s="215" t="s">
        <v>166</v>
      </c>
      <c r="B111" s="216">
        <v>18488.849999999999</v>
      </c>
      <c r="E111" s="152" t="s">
        <v>167</v>
      </c>
      <c r="F111" s="217">
        <v>0</v>
      </c>
    </row>
    <row r="112" spans="1:7" ht="16.8">
      <c r="A112" s="2" t="s">
        <v>168</v>
      </c>
      <c r="B112" s="218">
        <v>18500</v>
      </c>
      <c r="E112" s="152"/>
      <c r="F112" s="2">
        <f>F109+F110+F111</f>
        <v>35300</v>
      </c>
    </row>
    <row r="113" spans="1:7" ht="30.6">
      <c r="A113" s="225" t="s">
        <v>169</v>
      </c>
      <c r="B113" s="226">
        <f>B112-B111</f>
        <v>11.150000000001455</v>
      </c>
      <c r="C113" s="227">
        <v>0.25</v>
      </c>
      <c r="E113" s="215" t="s">
        <v>166</v>
      </c>
      <c r="F113" s="216">
        <v>36824.97</v>
      </c>
      <c r="G113" t="s">
        <v>219</v>
      </c>
    </row>
    <row r="114" spans="1:7" ht="16.8">
      <c r="E114" s="2" t="s">
        <v>168</v>
      </c>
      <c r="F114" s="218">
        <v>35300</v>
      </c>
      <c r="G114" t="s">
        <v>220</v>
      </c>
    </row>
    <row r="115" spans="1:7" ht="16.8">
      <c r="E115" s="225" t="s">
        <v>169</v>
      </c>
      <c r="F115" s="228">
        <f>F114-F113</f>
        <v>-1524.9700000000012</v>
      </c>
      <c r="G115" s="229" t="s">
        <v>170</v>
      </c>
    </row>
    <row r="116" spans="1:7" ht="15.6">
      <c r="A116" s="19">
        <v>46023</v>
      </c>
      <c r="B116" s="214" t="s">
        <v>221</v>
      </c>
      <c r="C116" t="s">
        <v>182</v>
      </c>
    </row>
    <row r="117" spans="1:7" ht="15.6">
      <c r="A117" s="152" t="s">
        <v>164</v>
      </c>
      <c r="B117" s="152">
        <v>33800</v>
      </c>
    </row>
    <row r="118" spans="1:7" ht="30.6">
      <c r="A118" s="215" t="s">
        <v>166</v>
      </c>
      <c r="B118" s="216">
        <v>33950.75</v>
      </c>
      <c r="E118" s="19">
        <v>46097</v>
      </c>
      <c r="F118" s="214" t="s">
        <v>222</v>
      </c>
      <c r="G118" t="s">
        <v>223</v>
      </c>
    </row>
    <row r="119" spans="1:7" ht="16.8">
      <c r="A119" s="2" t="s">
        <v>168</v>
      </c>
      <c r="B119" s="218">
        <v>33800</v>
      </c>
      <c r="E119" s="152" t="s">
        <v>164</v>
      </c>
      <c r="F119" s="152">
        <v>33800</v>
      </c>
    </row>
    <row r="120" spans="1:7" ht="16.8">
      <c r="A120" s="225" t="s">
        <v>169</v>
      </c>
      <c r="B120" s="228">
        <f>B119-B118</f>
        <v>-150.75</v>
      </c>
      <c r="C120" s="229" t="s">
        <v>170</v>
      </c>
      <c r="E120" s="152" t="s">
        <v>165</v>
      </c>
      <c r="F120" s="152">
        <v>0</v>
      </c>
    </row>
    <row r="121" spans="1:7" ht="15.6">
      <c r="E121" s="152" t="s">
        <v>167</v>
      </c>
      <c r="F121" s="217">
        <v>0</v>
      </c>
    </row>
    <row r="122" spans="1:7" ht="15.6">
      <c r="E122" s="152"/>
      <c r="F122" s="2">
        <f>F119+F120+F121</f>
        <v>33800</v>
      </c>
    </row>
    <row r="123" spans="1:7" ht="30.6">
      <c r="A123" s="19">
        <v>46050</v>
      </c>
      <c r="B123" s="214" t="s">
        <v>224</v>
      </c>
      <c r="C123" t="s">
        <v>175</v>
      </c>
      <c r="E123" s="215" t="s">
        <v>166</v>
      </c>
      <c r="F123" s="216">
        <v>32113.25</v>
      </c>
    </row>
    <row r="124" spans="1:7" ht="16.8">
      <c r="A124" s="152" t="s">
        <v>164</v>
      </c>
      <c r="B124" s="152">
        <v>39000</v>
      </c>
      <c r="E124" s="2" t="s">
        <v>168</v>
      </c>
      <c r="F124" s="218">
        <v>33800</v>
      </c>
    </row>
    <row r="125" spans="1:7" ht="30.6">
      <c r="A125" s="215" t="s">
        <v>166</v>
      </c>
      <c r="B125" s="216">
        <v>38929.97</v>
      </c>
      <c r="E125" s="225" t="s">
        <v>169</v>
      </c>
      <c r="F125" s="226">
        <f>F124-F123</f>
        <v>1686.75</v>
      </c>
      <c r="G125" s="227">
        <v>0.25</v>
      </c>
    </row>
    <row r="126" spans="1:7" ht="16.8">
      <c r="A126" s="2" t="s">
        <v>168</v>
      </c>
      <c r="B126" s="218">
        <v>39000</v>
      </c>
    </row>
    <row r="127" spans="1:7" ht="16.8">
      <c r="A127" s="225" t="s">
        <v>169</v>
      </c>
      <c r="B127" s="226">
        <f>B126-B125</f>
        <v>70.029999999998836</v>
      </c>
      <c r="C127" s="227">
        <v>0.25</v>
      </c>
    </row>
    <row r="128" spans="1:7" ht="15.6">
      <c r="E128" s="19">
        <v>46053</v>
      </c>
      <c r="F128" s="214" t="s">
        <v>225</v>
      </c>
      <c r="G128" t="s">
        <v>175</v>
      </c>
    </row>
    <row r="129" spans="1:7" ht="15.6">
      <c r="E129" s="152" t="s">
        <v>164</v>
      </c>
      <c r="F129" s="152">
        <v>39000</v>
      </c>
    </row>
    <row r="130" spans="1:7" ht="30.6">
      <c r="A130" s="19">
        <v>46053</v>
      </c>
      <c r="B130" s="214" t="s">
        <v>226</v>
      </c>
      <c r="C130" t="s">
        <v>172</v>
      </c>
      <c r="E130" s="215" t="s">
        <v>166</v>
      </c>
      <c r="F130" s="216">
        <v>38929.97</v>
      </c>
    </row>
    <row r="131" spans="1:7" ht="16.8">
      <c r="A131" s="152" t="s">
        <v>164</v>
      </c>
      <c r="B131" s="152">
        <v>20000</v>
      </c>
      <c r="E131" s="2" t="s">
        <v>168</v>
      </c>
      <c r="F131" s="218">
        <v>39000</v>
      </c>
    </row>
    <row r="132" spans="1:7" ht="30.6">
      <c r="A132" s="215" t="s">
        <v>166</v>
      </c>
      <c r="B132" s="216">
        <v>20565.75</v>
      </c>
      <c r="E132" s="225" t="s">
        <v>169</v>
      </c>
      <c r="F132" s="226">
        <f>F131-F130</f>
        <v>70.029999999998836</v>
      </c>
      <c r="G132" s="227">
        <v>0.25</v>
      </c>
    </row>
    <row r="133" spans="1:7" ht="16.8">
      <c r="A133" s="2" t="s">
        <v>168</v>
      </c>
      <c r="B133" s="218">
        <v>20000</v>
      </c>
    </row>
    <row r="134" spans="1:7" ht="16.8">
      <c r="A134" s="225" t="s">
        <v>169</v>
      </c>
      <c r="B134" s="228">
        <f>B133-B132</f>
        <v>-565.75</v>
      </c>
      <c r="C134" s="229" t="s">
        <v>170</v>
      </c>
    </row>
    <row r="135" spans="1:7" ht="15.6">
      <c r="E135" s="19">
        <v>46036</v>
      </c>
      <c r="F135" s="214" t="s">
        <v>227</v>
      </c>
      <c r="G135" t="s">
        <v>161</v>
      </c>
    </row>
    <row r="136" spans="1:7" ht="15.6">
      <c r="E136" s="152" t="s">
        <v>164</v>
      </c>
      <c r="F136" s="152">
        <v>32600</v>
      </c>
    </row>
    <row r="137" spans="1:7" ht="30.6">
      <c r="A137" s="19">
        <v>45980</v>
      </c>
      <c r="B137" s="214" t="s">
        <v>228</v>
      </c>
      <c r="C137" t="s">
        <v>184</v>
      </c>
      <c r="E137" s="215" t="s">
        <v>166</v>
      </c>
      <c r="F137" s="216">
        <v>29329.16</v>
      </c>
    </row>
    <row r="138" spans="1:7" ht="16.8">
      <c r="A138" s="152" t="s">
        <v>164</v>
      </c>
      <c r="B138" s="152">
        <v>32000</v>
      </c>
      <c r="E138" s="2" t="s">
        <v>168</v>
      </c>
      <c r="F138" s="218">
        <v>32600</v>
      </c>
    </row>
    <row r="139" spans="1:7" ht="30.6">
      <c r="A139" s="215" t="s">
        <v>166</v>
      </c>
      <c r="B139" s="216">
        <v>31462.959999999999</v>
      </c>
      <c r="E139" s="225" t="s">
        <v>169</v>
      </c>
      <c r="F139" s="226">
        <f>F138-F137</f>
        <v>3270.84</v>
      </c>
      <c r="G139" s="227">
        <v>0.25</v>
      </c>
    </row>
    <row r="140" spans="1:7" ht="16.8">
      <c r="A140" s="2" t="s">
        <v>168</v>
      </c>
      <c r="B140" s="218">
        <v>32000</v>
      </c>
    </row>
    <row r="141" spans="1:7" ht="16.8">
      <c r="A141" s="225" t="s">
        <v>169</v>
      </c>
      <c r="B141" s="226">
        <f>B140-B139</f>
        <v>537.04000000000087</v>
      </c>
      <c r="C141" s="227">
        <v>0.25</v>
      </c>
    </row>
    <row r="146" spans="1:3">
      <c r="A146" s="236"/>
      <c r="B146" s="236"/>
      <c r="C146" s="236"/>
    </row>
    <row r="147" spans="1:3" ht="15.6">
      <c r="A147" s="237"/>
      <c r="B147" s="238"/>
      <c r="C147" s="236"/>
    </row>
    <row r="148" spans="1:3" ht="15.6">
      <c r="A148" s="239"/>
      <c r="B148" s="239"/>
      <c r="C148" s="236"/>
    </row>
    <row r="149" spans="1:3" ht="16.8">
      <c r="A149" s="240"/>
      <c r="B149" s="241"/>
      <c r="C149" s="236"/>
    </row>
    <row r="150" spans="1:3" ht="16.8">
      <c r="A150" s="242"/>
      <c r="B150" s="243"/>
      <c r="C150" s="236"/>
    </row>
    <row r="151" spans="1:3" ht="16.8">
      <c r="A151" s="239"/>
      <c r="B151" s="244"/>
      <c r="C151" s="24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EAA5-F946-4AD8-81F3-006642037D96}">
  <sheetPr>
    <tabColor theme="8" tint="0.59999389629810485"/>
  </sheetPr>
  <dimension ref="A1:R212"/>
  <sheetViews>
    <sheetView topLeftCell="A116" zoomScale="60" zoomScaleNormal="60" workbookViewId="0">
      <selection activeCell="V142" sqref="V142"/>
    </sheetView>
  </sheetViews>
  <sheetFormatPr defaultRowHeight="14.4"/>
  <cols>
    <col min="2" max="2" width="20" bestFit="1" customWidth="1"/>
  </cols>
  <sheetData>
    <row r="1" spans="1:13" ht="19.8">
      <c r="A1" s="233"/>
      <c r="B1" s="246">
        <v>45931</v>
      </c>
      <c r="C1" s="233"/>
      <c r="D1" s="233"/>
      <c r="E1" s="233"/>
      <c r="F1" s="233"/>
      <c r="G1" s="233"/>
    </row>
    <row r="6" spans="1:13">
      <c r="I6" s="247"/>
    </row>
    <row r="7" spans="1:13">
      <c r="I7" s="248"/>
    </row>
    <row r="8" spans="1:13">
      <c r="M8" s="247"/>
    </row>
    <row r="9" spans="1:13">
      <c r="H9" s="247"/>
    </row>
    <row r="42" spans="1:18" ht="19.8">
      <c r="A42" s="233"/>
      <c r="B42" s="249" t="s">
        <v>229</v>
      </c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</row>
    <row r="70" spans="1:13" ht="19.8">
      <c r="A70" s="233"/>
      <c r="B70" s="246">
        <v>46079</v>
      </c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</row>
    <row r="120" spans="1:13" ht="19.8">
      <c r="A120" s="233"/>
      <c r="B120" s="246">
        <v>46107</v>
      </c>
      <c r="C120" s="233"/>
      <c r="D120" s="233"/>
      <c r="E120" s="233"/>
      <c r="F120" s="233"/>
      <c r="G120" s="233"/>
      <c r="H120" s="233"/>
      <c r="I120" s="233"/>
      <c r="J120" s="233"/>
      <c r="K120" s="233"/>
      <c r="L120" s="233"/>
      <c r="M120" s="233"/>
    </row>
    <row r="167" spans="1:13" ht="19.8">
      <c r="A167" s="233"/>
      <c r="B167" s="246">
        <v>46138</v>
      </c>
      <c r="C167" s="233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</row>
    <row r="212" spans="1:13" ht="19.8">
      <c r="A212" s="233"/>
      <c r="B212" s="246">
        <v>46168</v>
      </c>
      <c r="C212" s="233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E2FF-3184-434E-9CC3-CAC93D3FC74E}">
  <dimension ref="A1"/>
  <sheetViews>
    <sheetView tabSelected="1" workbookViewId="0">
      <selection activeCell="T10" sqref="T10"/>
    </sheetView>
  </sheetViews>
  <sheetFormatPr defaultRowHeight="14.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678B-D838-4035-9F50-352BF4D5621C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Paid on Jun</vt:lpstr>
      <vt:lpstr>6. Net Price</vt:lpstr>
      <vt:lpstr>list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NURUL AQILAH SAIFUL BAHRIL</cp:lastModifiedBy>
  <cp:revision/>
  <dcterms:created xsi:type="dcterms:W3CDTF">2026-06-25T08:09:24Z</dcterms:created>
  <dcterms:modified xsi:type="dcterms:W3CDTF">2026-07-01T03:56:55Z</dcterms:modified>
  <cp:category/>
  <cp:contentStatus/>
</cp:coreProperties>
</file>