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8309972B-04A2-44A3-91E7-85F0C1861EA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J24" i="1" l="1"/>
  <c r="K24" i="1"/>
  <c r="I24" i="1"/>
  <c r="H24" i="1"/>
  <c r="G24" i="1" s="1"/>
  <c r="F24" i="1"/>
  <c r="E24" i="1"/>
  <c r="C24" i="1"/>
  <c r="A24" i="1"/>
  <c r="C800" i="2"/>
  <c r="F799" i="2"/>
  <c r="I6" i="1"/>
  <c r="F6" i="1"/>
  <c r="K6" i="1" s="1"/>
  <c r="E6" i="1"/>
  <c r="C6" i="1"/>
  <c r="AX30" i="4"/>
  <c r="C796" i="2"/>
  <c r="H6" i="1" s="1"/>
  <c r="G6" i="1" s="1"/>
  <c r="J6" i="1" s="1"/>
  <c r="F795" i="2"/>
  <c r="I23" i="1"/>
  <c r="F23" i="1"/>
  <c r="K23" i="1" s="1"/>
  <c r="E23" i="1"/>
  <c r="C23" i="1"/>
  <c r="B23" i="1"/>
  <c r="A23" i="1"/>
  <c r="C792" i="2"/>
  <c r="H23" i="1" s="1"/>
  <c r="F791" i="2"/>
  <c r="AX25" i="4"/>
  <c r="AS25" i="4"/>
  <c r="C643" i="2"/>
  <c r="F642" i="2"/>
  <c r="F16" i="1"/>
  <c r="K16" i="1" s="1"/>
  <c r="I16" i="1"/>
  <c r="E16" i="1"/>
  <c r="C16" i="1"/>
  <c r="AX48" i="4"/>
  <c r="C744" i="2"/>
  <c r="H16" i="1" s="1"/>
  <c r="F743" i="2"/>
  <c r="I22" i="1"/>
  <c r="F22" i="1"/>
  <c r="K22" i="1" s="1"/>
  <c r="E22" i="1"/>
  <c r="C22" i="1"/>
  <c r="B22" i="1"/>
  <c r="A22" i="1"/>
  <c r="AX37" i="4"/>
  <c r="C788" i="2"/>
  <c r="H22" i="1" s="1"/>
  <c r="F787" i="2"/>
  <c r="I21" i="1"/>
  <c r="F21" i="1"/>
  <c r="K21" i="1" s="1"/>
  <c r="E21" i="1"/>
  <c r="C21" i="1"/>
  <c r="AX57" i="4"/>
  <c r="C784" i="2"/>
  <c r="H21" i="1" s="1"/>
  <c r="F783" i="2"/>
  <c r="F18" i="1"/>
  <c r="K18" i="1" s="1"/>
  <c r="I18" i="1"/>
  <c r="E18" i="1"/>
  <c r="C18" i="1"/>
  <c r="AX13" i="4"/>
  <c r="C772" i="2"/>
  <c r="H18" i="1" s="1"/>
  <c r="F771" i="2"/>
  <c r="I19" i="1"/>
  <c r="AW24" i="4"/>
  <c r="I20" i="1"/>
  <c r="F20" i="1"/>
  <c r="K20" i="1" s="1"/>
  <c r="E20" i="1"/>
  <c r="C20" i="1"/>
  <c r="C780" i="2"/>
  <c r="H20" i="1" s="1"/>
  <c r="F779" i="2"/>
  <c r="C19" i="1"/>
  <c r="F19" i="1"/>
  <c r="K19" i="1" s="1"/>
  <c r="E19" i="1"/>
  <c r="AW73" i="4"/>
  <c r="C776" i="2"/>
  <c r="H19" i="1" s="1"/>
  <c r="F775" i="2"/>
  <c r="N29" i="21"/>
  <c r="AW13" i="4"/>
  <c r="F15" i="1"/>
  <c r="I17" i="1"/>
  <c r="F17" i="1"/>
  <c r="K17" i="1" s="1"/>
  <c r="E17" i="1"/>
  <c r="C17" i="1"/>
  <c r="C768" i="2"/>
  <c r="H17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3" i="1" l="1"/>
  <c r="J23" i="1" s="1"/>
  <c r="G16" i="1"/>
  <c r="J16" i="1" s="1"/>
  <c r="G21" i="1"/>
  <c r="J21" i="1" s="1"/>
  <c r="G22" i="1"/>
  <c r="J22" i="1" s="1"/>
  <c r="G18" i="1"/>
  <c r="J18" i="1" s="1"/>
  <c r="G20" i="1"/>
  <c r="J20" i="1" s="1"/>
  <c r="G17" i="1"/>
  <c r="J17" i="1" s="1"/>
  <c r="G19" i="1"/>
  <c r="J19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I7" i="1"/>
  <c r="E7" i="1"/>
  <c r="C7" i="1"/>
  <c r="C756" i="2"/>
  <c r="H7" i="1" s="1"/>
  <c r="F755" i="2"/>
  <c r="I14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5" i="1" s="1"/>
  <c r="F739" i="2"/>
  <c r="C736" i="2"/>
  <c r="H14" i="1" s="1"/>
  <c r="F735" i="2"/>
  <c r="C732" i="2"/>
  <c r="H13" i="1" s="1"/>
  <c r="F731" i="2"/>
  <c r="C727" i="2"/>
  <c r="F726" i="2"/>
  <c r="C723" i="2"/>
  <c r="F722" i="2"/>
  <c r="C719" i="2"/>
  <c r="H12" i="1" s="1"/>
  <c r="F718" i="2"/>
  <c r="C715" i="2"/>
  <c r="F714" i="2"/>
  <c r="C711" i="2"/>
  <c r="F710" i="2"/>
  <c r="C707" i="2"/>
  <c r="F706" i="2"/>
  <c r="C702" i="2"/>
  <c r="F701" i="2"/>
  <c r="C698" i="2"/>
  <c r="H11" i="1" s="1"/>
  <c r="F697" i="2"/>
  <c r="C693" i="2"/>
  <c r="H10" i="1" s="1"/>
  <c r="F692" i="2"/>
  <c r="C688" i="2"/>
  <c r="F687" i="2"/>
  <c r="C684" i="2"/>
  <c r="H9" i="1" s="1"/>
  <c r="F683" i="2"/>
  <c r="C680" i="2"/>
  <c r="H8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5" i="1"/>
  <c r="K15" i="1"/>
  <c r="E15" i="1"/>
  <c r="C15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5" i="1"/>
  <c r="E5" i="1"/>
  <c r="C5" i="1"/>
  <c r="I3" i="1"/>
  <c r="F3" i="1"/>
  <c r="K3" i="1" s="1"/>
  <c r="E3" i="1"/>
  <c r="I2" i="1"/>
  <c r="F2" i="1"/>
  <c r="E2" i="1"/>
  <c r="G4" i="1" l="1"/>
  <c r="J4" i="1" s="1"/>
  <c r="G7" i="1"/>
  <c r="J7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2" i="1"/>
  <c r="J12" i="1" s="1"/>
  <c r="G15" i="1"/>
  <c r="J15" i="1" s="1"/>
  <c r="G14" i="1"/>
  <c r="J14" i="1" s="1"/>
  <c r="G13" i="1"/>
  <c r="J13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<sst xmlns="http://schemas.openxmlformats.org/spreadsheetml/2006/main" count="2787" uniqueCount="642">
  <si>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</si>
  <si>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</si>
  <si>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</si>
  <si>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</si>
  <si>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</si>
  <si>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</si>
  <si>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</si>
  <si>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</si>
  <si>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</si>
  <si>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</si>
  <si>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</si>
  <si>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</si>
  <si>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</si>
  <si>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</si>
  <si>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</si>
  <si>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</si>
  <si>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</si>
  <si>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</si>
  <si>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</si>
  <si>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</si>
  <si>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</si>
  <si>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</si>
  <si>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</si>
  <si>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</si>
  <si>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</si>
  <si>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</si>
  <si>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</si>
  <si>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</si>
  <si>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</si>
  <si>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</si>
  <si>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</si>
  <si>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</si>
  <si>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</si>
  <si>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</si>
  <si>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</si>
  <si>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</si>
  <si>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</si>
  <si>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</si>
  <si>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</si>
  <si>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</si>
  <si>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</si>
  <si>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</si>
  <si>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</si>
  <si>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</si>
  <si>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</si>
  <si>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</si>
  <si>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</si>
  <si>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</si>
  <si>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</si>
  <si>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</si>
  <si>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</si>
  <si>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</si>
  <si>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</si>
  <si>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</si>
  <si>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</si>
  <si>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</si>
  <si>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</si>
  <si>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</si>
  <si>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</si>
  <si>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</si>
  <si>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</si>
  <si>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</si>
  <si>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</si>
  <si>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</si>
  <si>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</si>
  <si>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</si>
  <si>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</si>
  <si>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</si>
  <si>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</si>
  <si>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</si>
  <si>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</si>
  <si>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</si>
  <si>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</si>
  <si>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</si>
  <si>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</si>
  <si>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</si>
  <si>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</si>
  <si>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</si>
  <si>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</si>
  <si>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</si>
  <si>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</si>
  <si>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</si>
  <si>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</si>
  <si>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</si>
  <si>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</si>
  <si>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</si>
  <si>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</si>
  <si>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</si>
  <si>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</si>
  <si>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</si>
  <si>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</si>
  <si>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</si>
  <si>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</si>
  <si>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</si>
  <si>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</si>
  <si>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</si>
  <si>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</si>
  <si>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</si>
  <si>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</si>
  <si>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</si>
  <si>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</si>
  <si>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</si>
  <si>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</si>
  <si>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</si>
  <si>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</si>
  <si>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</si>
  <si>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</si>
  <si>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</si>
  <si>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</si>
  <si>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</si>
  <si>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</si>
  <si>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</si>
  <si>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</si>
  <si>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</si>
  <si>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</si>
  <si>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</si>
  <si>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</si>
  <si>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</si>
  <si>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</si>
  <si>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</si>
  <si>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</si>
  <si>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</si>
  <si>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</si>
  <si>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</si>
  <si>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</si>
  <si>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</si>
  <si>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</si>
  <si>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</si>
  <si>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</si>
  <si>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</si>
  <si>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</si>
  <si>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</si>
  <si>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</si>
  <si>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</si>
  <si>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</si>
  <si>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</si>
  <si>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</si>
  <si>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</si>
  <si>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</si>
  <si>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</si>
  <si>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</si>
  <si>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</si>
  <si>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</si>
  <si>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</si>
  <si>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</si>
  <si>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</si>
  <si>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</si>
  <si>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</si>
  <si>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</si>
  <si>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</si>
  <si>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</si>
  <si>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</si>
  <si>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</si>
  <si>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</si>
  <si>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</si>
  <si>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</si>
  <si>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</si>
  <si>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</si>
  <si>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</si>
  <si>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</si>
  <si>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</si>
  <si>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</si>
  <si>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</si>
  <si>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</si>
  <si>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</si>
  <si>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</si>
  <si>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</si>
  <si>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</si>
  <si>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</si>
  <si>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</si>
  <si>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</si>
  <si>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</si>
  <si>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</si>
  <si>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</si>
  <si>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</si>
  <si>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</si>
  <si>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</si>
  <si>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</si>
  <si>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</si>
  <si>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</si>
  <si>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</si>
  <si>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</si>
  <si>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</si>
  <si>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</si>
  <si>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</si>
  <si>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</si>
  <si>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</si>
  <si>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</si>
  <si>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</si>
  <si>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</si>
  <si>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</si>
  <si>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</si>
  <si>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</si>
  <si>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</si>
  <si>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</si>
  <si>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</si>
  <si>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</si>
  <si>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</si>
  <si>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</si>
  <si>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</si>
  <si>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</si>
  <si>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</si>
  <si>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</si>
  <si>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</si>
  <si>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</si>
  <si>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</si>
  <si>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</si>
  <si>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</si>
  <si>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</si>
  <si>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</si>
  <si>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</si>
  <si>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</si>
  <si>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</si>
  <si>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</si>
  <si>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</si>
  <si>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</si>
  <si>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</si>
  <si>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</si>
  <si>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</si>
  <si>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</si>
  <si>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</si>
  <si>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</si>
  <si>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</si>
  <si>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</si>
  <si>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</si>
  <si>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</si>
  <si>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</si>
  <si>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</si>
  <si>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</si>
  <si>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</si>
  <si>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</si>
  <si>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</si>
  <si>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</si>
  <si>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</si>
  <si>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</si>
  <si>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</si>
  <si>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</si>
  <si>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</si>
  <si>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</si>
  <si>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</si>
  <si>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</si>
  <si>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</si>
  <si>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</si>
  <si>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</si>
  <si>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</si>
  <si>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</si>
  <si>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</si>
  <si>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</si>
  <si>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</si>
  <si>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</si>
  <si>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</si>
  <si>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</si>
  <si>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</si>
  <si>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</si>
  <si>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</si>
  <si>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</si>
  <si>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</si>
  <si>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</si>
  <si>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</si>
  <si>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</si>
  <si>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</si>
  <si>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</si>
  <si>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</si>
  <si>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</si>
  <si>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</si>
  <si>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</si>
  <si>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</si>
  <si>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</si>
  <si>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</si>
  <si>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</si>
  <si>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</si>
  <si>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</si>
  <si>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</si>
  <si>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</si>
  <si>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</si>
  <si>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</si>
  <si>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</si>
  <si>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</si>
  <si>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</si>
  <si>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</si>
  <si>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</si>
  <si>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</si>
  <si>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</si>
  <si>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</si>
  <si>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</si>
  <si>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</si>
  <si>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</si>
  <si>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</si>
  <si>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</si>
  <si>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</si>
  <si>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</si>
  <si>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</si>
  <si>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</si>
  <si>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</si>
  <si>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</si>
  <si>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</si>
  <si>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</si>
  <si>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</si>
  <si>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</si>
  <si>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</si>
  <si>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</si>
  <si>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</si>
  <si>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</si>
  <si>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</si>
  <si>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</si>
  <si>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</si>
  <si>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</si>
  <si>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</si>
  <si>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</si>
  <si>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</si>
  <si>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</si>
  <si>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</si>
  <si>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</si>
  <si>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</si>
  <si>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</si>
  <si>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</si>
  <si>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</si>
  <si>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</si>
  <si>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</si>
  <si>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</si>
  <si>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</si>
  <si>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</si>
  <si>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</si>
  <si>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</si>
  <si>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</si>
  <si>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</si>
  <si>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</si>
  <si>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</si>
  <si>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</si>
  <si>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</si>
  <si>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</si>
  <si>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</si>
  <si>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</si>
  <si>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</si>
  <si>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</si>
  <si>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</si>
  <si>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</si>
  <si>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</si>
  <si>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</si>
  <si>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</si>
  <si>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</si>
  <si>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</si>
  <si>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</si>
  <si>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</si>
  <si>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</si>
  <si>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</si>
  <si>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</si>
  <si>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</si>
  <si>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</si>
  <si>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</si>
  <si>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</si>
  <si>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</si>
  <si>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</si>
  <si>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</si>
  <si>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</si>
  <si>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</si>
  <si>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</si>
  <si>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</si>
  <si>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</si>
  <si>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</si>
  <si>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</si>
  <si>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</si>
  <si>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</si>
  <si>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</si>
  <si>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</si>
  <si>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</si>
  <si>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</si>
  <si>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</si>
  <si>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</si>
  <si>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</si>
  <si>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</si>
  <si>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</si>
  <si>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</si>
  <si>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</si>
  <si>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</si>
  <si>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</si>
  <si>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</si>
  <si>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</si>
  <si>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</si>
  <si>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</si>
  <si>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</si>
  <si>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</si>
  <si>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</si>
  <si>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</si>
  <si>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</si>
  <si>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</si>
  <si>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</si>
  <si>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</si>
  <si>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</si>
  <si>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</si>
  <si>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</si>
  <si>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</si>
  <si>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</si>
  <si>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</si>
  <si>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</si>
  <si>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</si>
  <si>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</si>
  <si>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</si>
  <si>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</si>
  <si>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</si>
  <si>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</si>
  <si>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</si>
  <si>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</si>
  <si>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</si>
  <si>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</si>
  <si>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</si>
  <si>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</si>
  <si>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</si>
  <si>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</si>
  <si>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</si>
  <si>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</si>
  <si>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</si>
  <si>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</si>
  <si>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</si>
  <si>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</si>
  <si>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</si>
  <si>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</si>
  <si>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</si>
  <si>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</si>
  <si>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</si>
  <si>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</si>
  <si>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</si>
  <si>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</si>
  <si>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</si>
  <si>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</si>
  <si>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</si>
  <si>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</si>
  <si>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</si>
  <si>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</si>
  <si>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</si>
  <si>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</si>
  <si>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</si>
  <si>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</si>
  <si>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</si>
  <si>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</si>
  <si>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</si>
  <si>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</si>
  <si>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</si>
  <si>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</si>
  <si>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</si>
  <si>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</si>
  <si>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</si>
  <si>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</si>
  <si>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</si>
  <si>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</si>
  <si>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</si>
  <si>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</si>
  <si>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</si>
  <si>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</si>
  <si>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</si>
  <si>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</si>
  <si>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</si>
  <si>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</si>
  <si>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</si>
  <si>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</si>
  <si>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</si>
  <si>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</si>
  <si>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</si>
  <si>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</si>
  <si>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</si>
  <si>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</si>
  <si>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</si>
  <si>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</si>
  <si>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</si>
  <si>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</si>
  <si>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</si>
  <si>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</si>
  <si>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</si>
  <si>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</si>
  <si>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</si>
  <si>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</si>
  <si>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</si>
  <si>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</si>
  <si>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</si>
  <si>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</si>
  <si>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</si>
  <si>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</si>
  <si>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</si>
  <si>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</si>
  <si>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</si>
  <si>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</si>
  <si>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</si>
  <si>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</si>
  <si>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</si>
  <si>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</si>
  <si>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</si>
  <si>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</si>
  <si>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</si>
  <si>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</si>
  <si>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</si>
  <si>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</si>
  <si>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</si>
  <si>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</si>
  <si>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</si>
  <si>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</si>
  <si>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</si>
  <si>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</si>
  <si>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</si>
  <si>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</si>
  <si>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</si>
  <si>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</si>
  <si>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</si>
  <si>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</si>
  <si>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</si>
  <si>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</si>
  <si>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</si>
  <si>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</si>
  <si>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</si>
  <si>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</si>
  <si>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</si>
  <si>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</si>
  <si>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</si>
  <si>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</si>
  <si>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</si>
  <si>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</si>
  <si>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</si>
  <si>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</si>
  <si>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</si>
  <si>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</si>
  <si>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</si>
  <si>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</si>
  <si>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</si>
  <si>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</si>
  <si>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</si>
  <si>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</si>
  <si>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</si>
  <si>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</si>
  <si>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</si>
  <si>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</si>
  <si>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</si>
  <si>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</si>
  <si>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</si>
  <si>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</si>
  <si>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</si>
  <si>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</si>
  <si>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</si>
  <si>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</si>
  <si>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</si>
  <si>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</si>
  <si>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</si>
  <si>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</si>
  <si>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</si>
  <si>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</si>
  <si>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</si>
  <si>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</si>
  <si>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</si>
  <si>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</si>
  <si>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</si>
  <si>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</si>
  <si>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</si>
  <si>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</si>
  <si>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</si>
  <si>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</si>
  <si>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</si>
  <si>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</si>
  <si>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</si>
  <si>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</si>
  <si>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</si>
  <si>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</si>
  <si>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</si>
  <si>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</si>
  <si>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</si>
  <si>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</si>
  <si>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</si>
  <si>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</si>
  <si>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</si>
  <si>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</si>
  <si>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</si>
  <si>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</si>
  <si>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</si>
  <si>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</si>
  <si>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</si>
  <si>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</si>
  <si>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</si>
  <si>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</si>
  <si>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</si>
  <si>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</si>
  <si>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</si>
  <si>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</si>
  <si>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</si>
  <si>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</si>
  <si>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</si>
  <si>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</si>
  <si>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</si>
  <si>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</si>
  <si>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</si>
  <si>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</si>
  <si>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</si>
  <si>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</si>
  <si>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</si>
  <si>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</si>
  <si>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</si>
  <si>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</si>
  <si>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</si>
  <si>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</si>
  <si>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</si>
  <si>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</si>
  <si>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</si>
  <si>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</si>
  <si>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</si>
  <si>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</si>
  <si>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</si>
  <si>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</si>
  <si>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</si>
  <si>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</si>
  <si>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</si>
  <si>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</si>
  <si>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</si>
  <si>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</si>
  <si>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</si>
  <si>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</si>
  <si>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</si>
  <si>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</si>
  <si>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</si>
  <si>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</si>
  <si>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</si>
  <si>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</si>
  <si>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</si>
  <si>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</si>
  <si>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</si>
  <si>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</si>
  <si>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</si>
  <si>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</si>
  <si>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</si>
  <si>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</si>
  <si>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</si>
  <si>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</si>
  <si>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</si>
  <si>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</si>
  <si>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</si>
  <si>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</si>
  <si>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</si>
  <si>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</si>
  <si>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</si>
  <si>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</si>
  <si>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</si>
  <si>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</si>
  <si>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</si>
  <si>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</si>
  <si>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</si>
  <si>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</si>
  <si>
    <t>Rpdrigo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</si>
</sst>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8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"/>
  <sheetViews>
    <sheetView topLeftCell="A4" workbookViewId="0">
      <selection activeCell="B31" sqref="B31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91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2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91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20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91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91">
        <f>Prestamo!G646</f>
        <v>6</v>
      </c>
      <c r="G5" s="282">
        <f t="shared" ref="G5:G20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109</v>
      </c>
      <c r="B6" s="5" t="s">
        <v>15</v>
      </c>
      <c r="C6" s="6">
        <f>+Prestamo!A795</f>
        <v>45957</v>
      </c>
      <c r="D6" s="6">
        <v>45962</v>
      </c>
      <c r="E6" s="282">
        <f>+Prestamo!E795</f>
        <v>390104</v>
      </c>
      <c r="F6" s="291">
        <f>+Prestamo!G795</f>
        <v>1</v>
      </c>
      <c r="G6" s="282">
        <f t="shared" si="3"/>
        <v>0</v>
      </c>
      <c r="H6" s="282">
        <f>+Prestamo!C796</f>
        <v>-390104</v>
      </c>
      <c r="I6" s="282">
        <f>+Prestamo!H795</f>
        <v>390104</v>
      </c>
      <c r="J6" s="283">
        <f t="shared" ref="J6" si="4">+(E6/I6)-(G6/I6)</f>
        <v>1</v>
      </c>
      <c r="K6" s="284">
        <f t="shared" ref="K6" si="5">+EDATE(D6,F6-1)</f>
        <v>45962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+Prestamo!A755</f>
        <v>45882</v>
      </c>
      <c r="D7" s="6">
        <v>45931</v>
      </c>
      <c r="E7" s="282">
        <f>+Prestamo!E755</f>
        <v>810000</v>
      </c>
      <c r="F7" s="291">
        <f>+Prestamo!G755</f>
        <v>6</v>
      </c>
      <c r="G7" s="282">
        <f t="shared" si="3"/>
        <v>0</v>
      </c>
      <c r="H7" s="282">
        <f>+Prestamo!C756</f>
        <v>-810000</v>
      </c>
      <c r="I7" s="282">
        <f>+Prestamo!H755</f>
        <v>135000</v>
      </c>
      <c r="J7" s="283">
        <f t="shared" si="1"/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+Prestamo!D679</f>
        <v>45812</v>
      </c>
      <c r="D8" s="6">
        <v>45812</v>
      </c>
      <c r="E8" s="282">
        <f>+Prestamo!E679</f>
        <v>500000</v>
      </c>
      <c r="F8" s="291">
        <f>+Prestamo!G679</f>
        <v>5</v>
      </c>
      <c r="G8" s="282">
        <f t="shared" si="3"/>
        <v>400000</v>
      </c>
      <c r="H8" s="282">
        <f>Prestamo!C680</f>
        <v>-100000</v>
      </c>
      <c r="I8" s="282">
        <f>+Prestamo!H679</f>
        <v>100000</v>
      </c>
      <c r="J8" s="283">
        <f t="shared" si="1"/>
        <v>1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+Prestamo!D683</f>
        <v>45713</v>
      </c>
      <c r="D9" s="6">
        <v>45717</v>
      </c>
      <c r="E9" s="282">
        <f>+Prestamo!E683</f>
        <v>1000000</v>
      </c>
      <c r="F9" s="291">
        <f>+Prestamo!G683</f>
        <v>10</v>
      </c>
      <c r="G9" s="282">
        <f t="shared" si="3"/>
        <v>700000</v>
      </c>
      <c r="H9" s="282">
        <f>Prestamo!C684</f>
        <v>-300000</v>
      </c>
      <c r="I9" s="282">
        <f>+Prestamo!K684</f>
        <v>100000</v>
      </c>
      <c r="J9" s="283">
        <f t="shared" si="1"/>
        <v>3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+Prestamo!D692</f>
        <v>45723</v>
      </c>
      <c r="D10" s="6">
        <v>45723</v>
      </c>
      <c r="E10" s="282">
        <f>+Prestamo!E692</f>
        <v>6730514.9000000004</v>
      </c>
      <c r="F10" s="291">
        <f>+Prestamo!G692</f>
        <v>30</v>
      </c>
      <c r="G10" s="282">
        <f t="shared" si="3"/>
        <v>1570453.5</v>
      </c>
      <c r="H10" s="282">
        <f>Prestamo!C693</f>
        <v>-5160061.4000000004</v>
      </c>
      <c r="I10" s="282">
        <f>+Prestamo!K692</f>
        <v>224350.5</v>
      </c>
      <c r="J10" s="283">
        <f t="shared" si="1"/>
        <v>22.999999554268879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+Prestamo!D697</f>
        <v>45723</v>
      </c>
      <c r="D11" s="6">
        <v>45723</v>
      </c>
      <c r="E11" s="282">
        <f>+Prestamo!E697</f>
        <v>6732285.5199999996</v>
      </c>
      <c r="F11" s="291">
        <f>+Prestamo!G697</f>
        <v>30</v>
      </c>
      <c r="G11" s="282">
        <f t="shared" si="3"/>
        <v>1570452.5</v>
      </c>
      <c r="H11" s="282">
        <f>Prestamo!C698</f>
        <v>-5161833.0199999996</v>
      </c>
      <c r="I11" s="282">
        <f>+Prestamo!K697</f>
        <v>224350.5</v>
      </c>
      <c r="J11" s="283">
        <f t="shared" si="1"/>
        <v>23.007896215965641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236</v>
      </c>
      <c r="B12" s="7" t="s">
        <v>24</v>
      </c>
      <c r="C12" s="6">
        <f>+Prestamo!D718</f>
        <v>45785</v>
      </c>
      <c r="D12" s="6">
        <v>45785</v>
      </c>
      <c r="E12" s="282">
        <f>+Prestamo!E718</f>
        <v>1194338.44</v>
      </c>
      <c r="F12" s="291">
        <f>+Prestamo!G718</f>
        <v>9</v>
      </c>
      <c r="G12" s="282">
        <f t="shared" si="3"/>
        <v>665000</v>
      </c>
      <c r="H12" s="282">
        <f>Prestamo!C719</f>
        <v>-529338.43999999994</v>
      </c>
      <c r="I12" s="282">
        <f>+Prestamo!I718</f>
        <v>133000</v>
      </c>
      <c r="J12" s="283">
        <f t="shared" si="1"/>
        <v>3.9799882706766905</v>
      </c>
      <c r="K12" s="284">
        <f t="shared" si="2"/>
        <v>46030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24</v>
      </c>
      <c r="B13" s="7" t="s">
        <v>27</v>
      </c>
      <c r="C13" s="6">
        <f>+Prestamo!D731</f>
        <v>45797</v>
      </c>
      <c r="D13" s="6">
        <v>45797</v>
      </c>
      <c r="E13" s="282">
        <f>+Prestamo!E731</f>
        <v>1500000</v>
      </c>
      <c r="F13" s="291">
        <f>+Prestamo!G731</f>
        <v>6</v>
      </c>
      <c r="G13" s="282">
        <f t="shared" si="3"/>
        <v>1250000</v>
      </c>
      <c r="H13" s="282">
        <f>+Prestamo!C732</f>
        <v>-250000</v>
      </c>
      <c r="I13" s="282">
        <f>+Prestamo!I731</f>
        <v>250000</v>
      </c>
      <c r="J13" s="283">
        <f t="shared" si="1"/>
        <v>1</v>
      </c>
      <c r="K13" s="284">
        <f t="shared" si="2"/>
        <v>45950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179</v>
      </c>
      <c r="B14" s="7" t="s">
        <v>28</v>
      </c>
      <c r="C14" s="6">
        <f>+Prestamo!D735</f>
        <v>45804</v>
      </c>
      <c r="D14" s="6">
        <v>45804</v>
      </c>
      <c r="E14" s="282">
        <f>+Prestamo!E735</f>
        <v>2485430.64</v>
      </c>
      <c r="F14" s="291">
        <f>+Prestamo!G735</f>
        <v>10</v>
      </c>
      <c r="G14" s="282">
        <f t="shared" si="3"/>
        <v>1250000</v>
      </c>
      <c r="H14" s="282">
        <f>Prestamo!C736</f>
        <v>-1235430.6400000001</v>
      </c>
      <c r="I14" s="282">
        <f>+Prestamo!I735</f>
        <v>250000</v>
      </c>
      <c r="J14" s="283">
        <f t="shared" si="1"/>
        <v>4.9417225600000005</v>
      </c>
      <c r="K14" s="284">
        <f t="shared" si="2"/>
        <v>46080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+Prestamo!D739</f>
        <v>45810</v>
      </c>
      <c r="D15" s="6">
        <v>45840</v>
      </c>
      <c r="E15" s="282">
        <f>+Prestamo!E739</f>
        <v>500000</v>
      </c>
      <c r="F15" s="291">
        <f>+Prestamo!G739</f>
        <v>5</v>
      </c>
      <c r="G15" s="282">
        <f t="shared" si="3"/>
        <v>400000</v>
      </c>
      <c r="H15" s="282">
        <f>Prestamo!C740</f>
        <v>-100000</v>
      </c>
      <c r="I15" s="282">
        <f>+Prestamo!H739</f>
        <v>100000</v>
      </c>
      <c r="J15" s="283">
        <f t="shared" si="1"/>
        <v>1</v>
      </c>
      <c r="K15" s="284">
        <f t="shared" si="2"/>
        <v>45963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+Prestamo!D743</f>
        <v>45944</v>
      </c>
      <c r="D16" s="6">
        <v>45992</v>
      </c>
      <c r="E16" s="282">
        <f>+Prestamo!E743</f>
        <v>300000</v>
      </c>
      <c r="F16" s="291">
        <f>+Prestamo!G743</f>
        <v>3</v>
      </c>
      <c r="G16" s="282">
        <f t="shared" si="3"/>
        <v>0</v>
      </c>
      <c r="H16" s="282">
        <f>+Prestamo!C744</f>
        <v>-300000</v>
      </c>
      <c r="I16" s="282">
        <f>+Prestamo!H743</f>
        <v>100000</v>
      </c>
      <c r="J16" s="283">
        <f t="shared" si="1"/>
        <v>3</v>
      </c>
      <c r="K16" s="284">
        <f t="shared" si="2"/>
        <v>46054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Prestamo!A767</f>
        <v>45909</v>
      </c>
      <c r="D17" s="6">
        <v>45901</v>
      </c>
      <c r="E17" s="282">
        <f>Prestamo!E767</f>
        <v>250000</v>
      </c>
      <c r="F17" s="291">
        <f>Prestamo!G767</f>
        <v>2</v>
      </c>
      <c r="G17" s="282">
        <f t="shared" si="3"/>
        <v>125000</v>
      </c>
      <c r="H17" s="282">
        <f>Prestamo!C768</f>
        <v>-125000</v>
      </c>
      <c r="I17" s="282">
        <f>Prestamo!H767</f>
        <v>125000</v>
      </c>
      <c r="J17" s="283">
        <f t="shared" si="1"/>
        <v>1</v>
      </c>
      <c r="K17" s="284">
        <f t="shared" si="2"/>
        <v>45931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+Prestamo!A771</f>
        <v>45930</v>
      </c>
      <c r="D18" s="6">
        <v>45962</v>
      </c>
      <c r="E18" s="282">
        <f>+Prestamo!E771</f>
        <v>942148.76</v>
      </c>
      <c r="F18" s="291">
        <f>+Prestamo!G771</f>
        <v>5</v>
      </c>
      <c r="G18" s="282">
        <f t="shared" si="3"/>
        <v>0</v>
      </c>
      <c r="H18" s="282">
        <f>+Prestamo!C772</f>
        <v>-942148.76</v>
      </c>
      <c r="I18" s="282">
        <f>+Prestamo!H771</f>
        <v>188429.75</v>
      </c>
      <c r="J18" s="283">
        <f t="shared" si="1"/>
        <v>5.0000000530701758</v>
      </c>
      <c r="K18" s="284">
        <f t="shared" si="2"/>
        <v>46082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251</v>
      </c>
      <c r="B19" s="7" t="s">
        <v>25</v>
      </c>
      <c r="C19" s="6">
        <f>+Prestamo!A775</f>
        <v>45915</v>
      </c>
      <c r="D19" s="6">
        <v>45901</v>
      </c>
      <c r="E19" s="282">
        <f>+Prestamo!E775</f>
        <v>480000</v>
      </c>
      <c r="F19" s="291">
        <f>+Prestamo!G775</f>
        <v>4</v>
      </c>
      <c r="G19" s="282">
        <f t="shared" si="3"/>
        <v>100000</v>
      </c>
      <c r="H19" s="282">
        <f>+Prestamo!C776</f>
        <v>-380000</v>
      </c>
      <c r="I19" s="282">
        <f>+Prestamo!H775</f>
        <v>100000</v>
      </c>
      <c r="J19" s="283">
        <f t="shared" si="1"/>
        <v>3.8</v>
      </c>
      <c r="K19" s="284">
        <f t="shared" si="2"/>
        <v>45992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96</v>
      </c>
      <c r="B20" s="7" t="s">
        <v>635</v>
      </c>
      <c r="C20" s="6">
        <f>+Prestamo!A779</f>
        <v>45916</v>
      </c>
      <c r="D20" s="6">
        <v>45901</v>
      </c>
      <c r="E20" s="9">
        <f>+Prestamo!E779</f>
        <v>700000</v>
      </c>
      <c r="F20" s="291">
        <f>+Prestamo!G779</f>
        <v>5</v>
      </c>
      <c r="G20" s="282">
        <f t="shared" si="3"/>
        <v>140000</v>
      </c>
      <c r="H20" s="282">
        <f>+Prestamo!C780</f>
        <v>-560000</v>
      </c>
      <c r="I20" s="9">
        <f>+Prestamo!H779</f>
        <v>140000</v>
      </c>
      <c r="J20" s="283">
        <f t="shared" si="1"/>
        <v>4</v>
      </c>
      <c r="K20" s="284">
        <f t="shared" si="2"/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10">
        <v>169</v>
      </c>
      <c r="B21" s="7" t="s">
        <v>23</v>
      </c>
      <c r="C21" s="6">
        <f>+Prestamo!A783</f>
        <v>45937</v>
      </c>
      <c r="D21" s="6">
        <v>45931</v>
      </c>
      <c r="E21" s="9">
        <f>+Prestamo!E783</f>
        <v>1000000</v>
      </c>
      <c r="F21" s="291">
        <f>+Prestamo!G783</f>
        <v>4</v>
      </c>
      <c r="G21" s="282">
        <f t="shared" ref="G21:G24" si="6">+E21+H21</f>
        <v>0</v>
      </c>
      <c r="H21" s="282">
        <f>+Prestamo!C784</f>
        <v>-1000000</v>
      </c>
      <c r="I21" s="9">
        <f>+Prestamo!H783</f>
        <v>250000</v>
      </c>
      <c r="J21" s="283">
        <f t="shared" si="1"/>
        <v>4</v>
      </c>
      <c r="K21" s="284">
        <f t="shared" ref="K21:K22" si="7">+EDATE(D21,F21-1)</f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f>+Prestamo!B787</f>
        <v>137</v>
      </c>
      <c r="B22" s="7" t="str">
        <f>+Prestamo!C787</f>
        <v>Martin Retamozo</v>
      </c>
      <c r="C22" s="6">
        <f>+Prestamo!A787</f>
        <v>45944</v>
      </c>
      <c r="D22" s="6">
        <v>45931</v>
      </c>
      <c r="E22" s="9">
        <f>+Prestamo!E787</f>
        <v>500000</v>
      </c>
      <c r="F22" s="291">
        <f>+Prestamo!G787</f>
        <v>2</v>
      </c>
      <c r="G22" s="282">
        <f t="shared" si="6"/>
        <v>0</v>
      </c>
      <c r="H22" s="282">
        <f>+Prestamo!C788</f>
        <v>-500000</v>
      </c>
      <c r="I22" s="9">
        <f>+Prestamo!H787</f>
        <v>250000</v>
      </c>
      <c r="J22" s="283">
        <f t="shared" si="1"/>
        <v>2</v>
      </c>
      <c r="K22" s="284">
        <f t="shared" si="7"/>
        <v>45962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4">
        <f>+Prestamo!B791</f>
        <v>176</v>
      </c>
      <c r="B23" s="7" t="str">
        <f>+Prestamo!C791</f>
        <v>Leonardo Ortiz</v>
      </c>
      <c r="C23" s="6">
        <f>+Prestamo!A791</f>
        <v>45954</v>
      </c>
      <c r="D23" s="6">
        <v>45962</v>
      </c>
      <c r="E23" s="9">
        <f>+Prestamo!E791</f>
        <v>200000</v>
      </c>
      <c r="F23" s="291">
        <f>+Prestamo!G791</f>
        <v>4</v>
      </c>
      <c r="G23" s="282">
        <f t="shared" si="6"/>
        <v>0</v>
      </c>
      <c r="H23" s="282">
        <f>+Prestamo!C792</f>
        <v>-200000</v>
      </c>
      <c r="I23" s="9">
        <f>+Prestamo!H791</f>
        <v>50000</v>
      </c>
      <c r="J23" s="283">
        <f t="shared" ref="J23" si="8">+(E23/I23)-(G23/I23)</f>
        <v>4</v>
      </c>
      <c r="K23" s="284">
        <f t="shared" ref="K23" si="9">+EDATE(D23,F23-1)</f>
        <v>46054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4">
        <f>+Prestamo!B799</f>
        <v>240</v>
      </c>
      <c r="B24" s="7" t="s">
        <v>606</v>
      </c>
      <c r="C24" s="6">
        <f>+Prestamo!A799</f>
        <v>45957</v>
      </c>
      <c r="D24" s="6">
        <v>45962</v>
      </c>
      <c r="E24" s="9">
        <f>+Prestamo!E799</f>
        <v>200000</v>
      </c>
      <c r="F24" s="291">
        <f>+Prestamo!G799</f>
        <v>2</v>
      </c>
      <c r="G24" s="282">
        <f t="shared" si="6"/>
        <v>0</v>
      </c>
      <c r="H24" s="282">
        <f>+Prestamo!C800</f>
        <v>-200000</v>
      </c>
      <c r="I24" s="9">
        <f>+Prestamo!H799</f>
        <v>100000</v>
      </c>
      <c r="J24" s="283">
        <f t="shared" ref="J24" si="10">+(E24/I24)-(G24/I24)</f>
        <v>2</v>
      </c>
      <c r="K24" s="284">
        <f t="shared" ref="K24" si="11">+EDATE(D24,F24-1)</f>
        <v>45992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10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10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4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4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0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9"/>
      <c r="F42" s="280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4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4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0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0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0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4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4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4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4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4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4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4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4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4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4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4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4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4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4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4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4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4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4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4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4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4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4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4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conditionalFormatting sqref="A1 B3:B4">
    <cfRule type="cellIs" dxfId="27" priority="10" operator="lessThan">
      <formula>0</formula>
    </cfRule>
  </conditionalFormatting>
  <conditionalFormatting sqref="B9:D24">
    <cfRule type="cellIs" dxfId="26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800"/>
  <sheetViews>
    <sheetView tabSelected="1" topLeftCell="A783" workbookViewId="0">
      <pane xSplit="1" topLeftCell="B1" activePane="topRight" state="frozen"/>
      <selection pane="topRight" activeCell="H787" sqref="H787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 t="s">
        <v>33</v>
      </c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N596" t="s">
        <v>96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 t="s">
        <v>33</v>
      </c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K632" t="s">
        <v>96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 t="s">
        <v>33</v>
      </c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88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89">
        <v>300000</v>
      </c>
      <c r="I642" s="289">
        <v>300000</v>
      </c>
      <c r="J642" s="289">
        <v>300000</v>
      </c>
      <c r="K642" s="289">
        <v>300000</v>
      </c>
      <c r="L642" s="289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M644" t="s">
        <v>96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 t="s">
        <v>33</v>
      </c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120000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L677" t="s">
        <v>96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 t="s">
        <v>33</v>
      </c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100000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O682" t="s">
        <v>96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100000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 t="s">
        <v>33</v>
      </c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O690" t="s">
        <v>96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 t="s">
        <v>33</v>
      </c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224350.5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O695" t="s">
        <v>96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 t="s">
        <v>33</v>
      </c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224350.5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M716" t="s">
        <v>96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 t="s">
        <v>33</v>
      </c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133000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M729" t="s">
        <v>96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 t="s">
        <v>33</v>
      </c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250000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M733" t="s">
        <v>96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 t="s">
        <v>33</v>
      </c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250000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/>
      <c r="L737" t="s">
        <v>96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 t="s">
        <v>33</v>
      </c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100000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19" t="s">
        <v>33</v>
      </c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135000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0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/>
      <c r="I761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19" t="s">
        <v>33</v>
      </c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208156.21271767432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/>
      <c r="I765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19" t="s">
        <v>33</v>
      </c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125000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/>
      <c r="I773" t="s">
        <v>96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 t="s">
        <v>33</v>
      </c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100000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/>
      <c r="I777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 t="s">
        <v>33</v>
      </c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140000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 t="s">
        <v>33</v>
      </c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250000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11" ht="15" customHeight="1" x14ac:dyDescent="0.3">
      <c r="F785" s="56"/>
      <c r="H785" s="276" t="s">
        <v>96</v>
      </c>
    </row>
    <row r="786" spans="1:11" ht="15" customHeight="1" x14ac:dyDescent="0.3">
      <c r="A786" s="57"/>
      <c r="C786" s="8"/>
      <c r="D786" s="57"/>
      <c r="E786" s="8"/>
      <c r="F786" s="56"/>
      <c r="H786" s="19" t="s">
        <v>33</v>
      </c>
      <c r="I786" s="19"/>
    </row>
    <row r="787" spans="1:11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250000</v>
      </c>
      <c r="G787" s="10">
        <v>2</v>
      </c>
      <c r="H787" s="9">
        <v>250000</v>
      </c>
      <c r="I787" s="9">
        <v>250000</v>
      </c>
    </row>
    <row r="788" spans="1:11" ht="15" customHeight="1" x14ac:dyDescent="0.3">
      <c r="C788" s="27">
        <f>+SUMIFS(H787:AR787,H786:AR786,$A$1)-E787</f>
        <v>-500000</v>
      </c>
      <c r="D788" s="57"/>
      <c r="E788" s="8"/>
      <c r="F788" s="56"/>
    </row>
    <row r="789" spans="1:11" ht="15" customHeight="1" x14ac:dyDescent="0.3">
      <c r="C789" s="27"/>
      <c r="D789" s="57"/>
      <c r="E789" s="8"/>
      <c r="F789" s="285"/>
      <c r="H789" s="276" t="s">
        <v>116</v>
      </c>
    </row>
    <row r="790" spans="1:11" ht="15" customHeight="1" x14ac:dyDescent="0.3">
      <c r="A790" s="57"/>
      <c r="C790" s="8"/>
      <c r="D790" s="57"/>
      <c r="E790" s="8"/>
      <c r="F790" s="56"/>
      <c r="H790" s="19"/>
      <c r="I790" s="19"/>
      <c r="J790" s="19"/>
      <c r="K790" s="19"/>
    </row>
    <row r="791" spans="1:11" ht="15" customHeight="1" x14ac:dyDescent="0.3">
      <c r="A791" s="57">
        <v>45954</v>
      </c>
      <c r="B791" s="4">
        <v>176</v>
      </c>
      <c r="C791" s="7" t="s">
        <v>26</v>
      </c>
      <c r="D791" s="57">
        <v>45954</v>
      </c>
      <c r="E791" s="8">
        <v>200000</v>
      </c>
      <c r="F791" s="63">
        <f>+SUMIF(H790:AW790,$B$1,H791:AW791)</f>
        <v>0</v>
      </c>
      <c r="G791" s="10">
        <v>4</v>
      </c>
      <c r="H791" s="9">
        <v>50000</v>
      </c>
      <c r="I791" s="9">
        <v>50000</v>
      </c>
      <c r="J791" s="9">
        <v>50000</v>
      </c>
      <c r="K791" s="9">
        <v>50000</v>
      </c>
    </row>
    <row r="792" spans="1:11" ht="15" customHeight="1" x14ac:dyDescent="0.3">
      <c r="C792" s="27">
        <f>+SUMIFS(H791:AR791,H790:AR790,$A$1)-E791</f>
        <v>-200000</v>
      </c>
      <c r="D792" s="57"/>
      <c r="E792" s="8"/>
      <c r="F792" s="56"/>
    </row>
    <row r="793" spans="1:11" ht="15" customHeight="1" x14ac:dyDescent="0.3">
      <c r="C793" s="27"/>
      <c r="D793" s="57"/>
      <c r="E793" s="8"/>
      <c r="F793" s="285"/>
      <c r="H793" s="276" t="s">
        <v>116</v>
      </c>
    </row>
    <row r="794" spans="1:11" ht="15" customHeight="1" x14ac:dyDescent="0.3">
      <c r="A794" s="57"/>
      <c r="C794" s="8"/>
      <c r="D794" s="57"/>
      <c r="E794" s="8"/>
      <c r="F794" s="56"/>
      <c r="H794" s="19"/>
    </row>
    <row r="795" spans="1:11" ht="15" customHeight="1" x14ac:dyDescent="0.3">
      <c r="A795" s="57">
        <v>45957</v>
      </c>
      <c r="B795" s="4">
        <v>109</v>
      </c>
      <c r="C795" s="7" t="s">
        <v>15</v>
      </c>
      <c r="D795" s="57">
        <v>45957</v>
      </c>
      <c r="E795" s="8">
        <v>390104</v>
      </c>
      <c r="F795" s="63">
        <f>+SUMIF(H794:AW794,$B$1,H795:AW795)</f>
        <v>0</v>
      </c>
      <c r="G795" s="10">
        <v>1</v>
      </c>
      <c r="H795" s="9">
        <v>390104</v>
      </c>
    </row>
    <row r="796" spans="1:11" ht="15" customHeight="1" x14ac:dyDescent="0.3">
      <c r="C796" s="27">
        <f>+SUMIFS(H795:AR795,H794:AR794,$A$1)-E795</f>
        <v>-390104</v>
      </c>
      <c r="D796" s="57"/>
      <c r="E796" s="8"/>
      <c r="F796" s="56"/>
    </row>
    <row r="797" spans="1:11" ht="15" customHeight="1" x14ac:dyDescent="0.3">
      <c r="C797" s="27"/>
      <c r="D797" s="57"/>
      <c r="E797" s="8"/>
      <c r="F797" s="285"/>
      <c r="H797" s="276" t="s">
        <v>116</v>
      </c>
    </row>
    <row r="798" spans="1:11" ht="15" customHeight="1" x14ac:dyDescent="0.3">
      <c r="A798" s="57"/>
      <c r="C798" s="8"/>
      <c r="D798" s="57"/>
      <c r="E798" s="8"/>
      <c r="F798" s="56"/>
      <c r="H798" s="19"/>
      <c r="I798" s="19"/>
    </row>
    <row r="799" spans="1:11" ht="15" customHeight="1" x14ac:dyDescent="0.3">
      <c r="A799" s="57">
        <v>45957</v>
      </c>
      <c r="B799" s="4">
        <v>240</v>
      </c>
      <c r="C799" s="7" t="s">
        <v>641</v>
      </c>
      <c r="D799" s="57">
        <v>45957</v>
      </c>
      <c r="E799" s="8">
        <v>200000</v>
      </c>
      <c r="F799" s="63">
        <f>+SUMIF(H798:AW798,$B$1,H799:AW799)</f>
        <v>0</v>
      </c>
      <c r="G799" s="10">
        <v>2</v>
      </c>
      <c r="H799" s="9">
        <v>100000</v>
      </c>
      <c r="I799" s="9">
        <v>100000</v>
      </c>
    </row>
    <row r="800" spans="1:11" ht="15" customHeight="1" x14ac:dyDescent="0.3">
      <c r="C800" s="27">
        <f>+SUMIFS(H799:AR799,H798:AR798,$A$1)-E799</f>
        <v>-200000</v>
      </c>
      <c r="D800" s="57"/>
      <c r="E800" s="8"/>
      <c r="F800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5" priority="18" operator="lessThan">
      <formula>0</formula>
    </cfRule>
  </conditionalFormatting>
  <conditionalFormatting sqref="C33">
    <cfRule type="cellIs" dxfId="24" priority="19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20" operator="lessThan">
      <formula>0</formula>
    </cfRule>
  </conditionalFormatting>
  <conditionalFormatting sqref="C248:C329">
    <cfRule type="cellIs" dxfId="22" priority="21" operator="lessThan">
      <formula>0</formula>
    </cfRule>
  </conditionalFormatting>
  <conditionalFormatting sqref="C331:C507">
    <cfRule type="cellIs" dxfId="21" priority="22" operator="lessThan">
      <formula>0</formula>
    </cfRule>
  </conditionalFormatting>
  <conditionalFormatting sqref="C639:C645">
    <cfRule type="cellIs" dxfId="20" priority="2" operator="lessThan">
      <formula>0</formula>
    </cfRule>
  </conditionalFormatting>
  <conditionalFormatting sqref="C647:C649">
    <cfRule type="cellIs" dxfId="19" priority="24" operator="lessThan">
      <formula>0</formula>
    </cfRule>
  </conditionalFormatting>
  <conditionalFormatting sqref="C651:C653">
    <cfRule type="cellIs" dxfId="18" priority="25" operator="lessThan">
      <formula>0</formula>
    </cfRule>
  </conditionalFormatting>
  <conditionalFormatting sqref="C655:C657">
    <cfRule type="cellIs" dxfId="17" priority="26" operator="lessThan">
      <formula>0</formula>
    </cfRule>
  </conditionalFormatting>
  <conditionalFormatting sqref="C659:C661">
    <cfRule type="cellIs" dxfId="16" priority="27" operator="lessThan">
      <formula>0</formula>
    </cfRule>
  </conditionalFormatting>
  <conditionalFormatting sqref="C663:C665">
    <cfRule type="cellIs" dxfId="15" priority="28" operator="lessThan">
      <formula>0</formula>
    </cfRule>
  </conditionalFormatting>
  <conditionalFormatting sqref="C667:C669">
    <cfRule type="cellIs" dxfId="14" priority="29" operator="lessThan">
      <formula>0</formula>
    </cfRule>
  </conditionalFormatting>
  <conditionalFormatting sqref="C675:C678">
    <cfRule type="cellIs" dxfId="13" priority="30" operator="lessThan">
      <formula>0</formula>
    </cfRule>
  </conditionalFormatting>
  <conditionalFormatting sqref="C756:C758">
    <cfRule type="cellIs" dxfId="12" priority="14" operator="lessThan">
      <formula>0</formula>
    </cfRule>
  </conditionalFormatting>
  <conditionalFormatting sqref="C760">
    <cfRule type="cellIs" dxfId="11" priority="15" operator="lessThan">
      <formula>0</formula>
    </cfRule>
  </conditionalFormatting>
  <conditionalFormatting sqref="C762:C764">
    <cfRule type="cellIs" dxfId="10" priority="8" operator="lessThan">
      <formula>0</formula>
    </cfRule>
  </conditionalFormatting>
  <conditionalFormatting sqref="C766:C772">
    <cfRule type="cellIs" dxfId="9" priority="7" operator="lessThan">
      <formula>0</formula>
    </cfRule>
  </conditionalFormatting>
  <conditionalFormatting sqref="C774:C776">
    <cfRule type="cellIs" dxfId="8" priority="6" operator="lessThan">
      <formula>0</formula>
    </cfRule>
  </conditionalFormatting>
  <conditionalFormatting sqref="C778:C780">
    <cfRule type="cellIs" dxfId="7" priority="5" operator="lessThan">
      <formula>0</formula>
    </cfRule>
  </conditionalFormatting>
  <conditionalFormatting sqref="C782:C784">
    <cfRule type="cellIs" dxfId="6" priority="4" operator="lessThan">
      <formula>0</formula>
    </cfRule>
  </conditionalFormatting>
  <conditionalFormatting sqref="C786:C800">
    <cfRule type="cellIs" dxfId="5" priority="1" operator="lessThan">
      <formula>0</formula>
    </cfRule>
  </conditionalFormatting>
  <conditionalFormatting sqref="E25">
    <cfRule type="cellIs" dxfId="4" priority="31" operator="lessThan">
      <formula>0</formula>
    </cfRule>
  </conditionalFormatting>
  <conditionalFormatting sqref="E28">
    <cfRule type="cellIs" dxfId="3" priority="32" operator="lessThan">
      <formula>0</formula>
    </cfRule>
  </conditionalFormatting>
  <conditionalFormatting sqref="E31">
    <cfRule type="cellIs" dxfId="2" priority="33" operator="lessThan">
      <formula>0</formula>
    </cfRule>
  </conditionalFormatting>
  <conditionalFormatting sqref="E34">
    <cfRule type="cellIs" dxfId="1" priority="34" operator="lessThan">
      <formula>0</formula>
    </cfRule>
  </conditionalFormatting>
  <conditionalFormatting sqref="J7:S7">
    <cfRule type="containsText" dxfId="0" priority="35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7" workbookViewId="0">
      <selection activeCell="C199" sqref="C199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30" customHeight="1" x14ac:dyDescent="0.3">
      <c r="A203" s="84">
        <v>45954</v>
      </c>
      <c r="B203" s="78" t="s">
        <v>26</v>
      </c>
      <c r="C203" s="99">
        <v>200000</v>
      </c>
      <c r="D203" s="78" t="s">
        <v>638</v>
      </c>
      <c r="E203" s="78" t="s">
        <v>230</v>
      </c>
      <c r="F203" s="78" t="s">
        <v>293</v>
      </c>
    </row>
    <row r="204" spans="1:6" ht="30" customHeight="1" x14ac:dyDescent="0.3">
      <c r="A204" s="84">
        <v>45957</v>
      </c>
      <c r="B204" s="78" t="s">
        <v>15</v>
      </c>
      <c r="C204" s="99">
        <v>390104</v>
      </c>
      <c r="D204" s="78" t="s">
        <v>638</v>
      </c>
      <c r="E204" s="78" t="s">
        <v>230</v>
      </c>
      <c r="F204" s="78" t="s">
        <v>293</v>
      </c>
    </row>
    <row r="205" spans="1:6" ht="30" customHeight="1" x14ac:dyDescent="0.3">
      <c r="A205" s="84">
        <v>45957</v>
      </c>
      <c r="B205" s="78" t="s">
        <v>467</v>
      </c>
      <c r="C205" s="99">
        <v>200000</v>
      </c>
      <c r="D205" s="78" t="s">
        <v>638</v>
      </c>
      <c r="E205" s="78" t="s">
        <v>230</v>
      </c>
      <c r="F205" s="78" t="s">
        <v>293</v>
      </c>
    </row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45" workbookViewId="0">
      <pane xSplit="4" topLeftCell="AO1" activePane="topRight" state="frozen"/>
      <selection pane="topRight" activeCell="AZ65" sqref="AX65:AZ65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8" width="10.44140625" customWidth="1"/>
    <col min="19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0">
        <f>(120000-390104)</f>
        <v>-270104</v>
      </c>
      <c r="AY30" s="133">
        <v>390104</v>
      </c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-390104.43999999994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0">
        <v>-200000</v>
      </c>
      <c r="AY60" s="123">
        <v>50000</v>
      </c>
      <c r="AZ60" s="123">
        <v>50000</v>
      </c>
      <c r="BA60" s="123">
        <v>50000</v>
      </c>
      <c r="BB60" s="123">
        <v>50000</v>
      </c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-200000</v>
      </c>
      <c r="DV60" s="129">
        <f t="shared" si="84"/>
        <v>-150000</v>
      </c>
      <c r="DW60" s="129">
        <f t="shared" si="70"/>
        <v>-100000</v>
      </c>
      <c r="DX60" s="129">
        <f t="shared" si="49"/>
        <v>-50000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20">
        <v>-200000</v>
      </c>
      <c r="AY65" s="123">
        <v>100000</v>
      </c>
      <c r="AZ65" s="123">
        <v>100000</v>
      </c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-200000</v>
      </c>
      <c r="DV65" s="129">
        <f t="shared" si="84"/>
        <v>-100000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-1769925.4427900934</v>
      </c>
      <c r="AY76" s="151">
        <f t="shared" si="144"/>
        <v>3495861.0672099073</v>
      </c>
      <c r="AZ76" s="151">
        <f t="shared" si="144"/>
        <v>3598286.9559488054</v>
      </c>
      <c r="BA76" s="151">
        <f t="shared" si="144"/>
        <v>2446175.3959488049</v>
      </c>
      <c r="BB76" s="151">
        <f t="shared" si="144"/>
        <v>1711267.5959488051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-18256687.896881096</v>
      </c>
      <c r="DV76" s="153">
        <f t="shared" si="145"/>
        <v>-15685731.287641624</v>
      </c>
      <c r="DW76" s="153">
        <f t="shared" si="145"/>
        <v>-12041600.745252745</v>
      </c>
      <c r="DX76" s="153">
        <f t="shared" si="145"/>
        <v>-9710818.1829327401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A27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294" t="s">
        <v>608</v>
      </c>
      <c r="N1" s="295"/>
      <c r="O1" s="296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2025-10-29T11:20:44Z</dcterms:modified>
</cp:coreProperties>
</file>