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1BF17263-C990-4C09-A8AF-A37E100C344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I19" i="1" l="1"/>
  <c r="J19" i="1"/>
  <c r="H19" i="1"/>
  <c r="AW24" i="4"/>
  <c r="K20" i="1"/>
  <c r="J20" i="1"/>
  <c r="I20" i="1"/>
  <c r="H20" i="1"/>
  <c r="G20" i="1" s="1"/>
  <c r="F20" i="1"/>
  <c r="E20" i="1"/>
  <c r="C20" i="1"/>
  <c r="C768" i="2"/>
  <c r="F767" i="2"/>
  <c r="C19" i="1"/>
  <c r="F19" i="1"/>
  <c r="K19" i="1" s="1"/>
  <c r="E19" i="1"/>
  <c r="AW73" i="4"/>
  <c r="C764" i="2"/>
  <c r="F763" i="2"/>
  <c r="N29" i="21"/>
  <c r="AW13" i="4"/>
  <c r="F16" i="1"/>
  <c r="I18" i="1"/>
  <c r="F18" i="1"/>
  <c r="K18" i="1" s="1"/>
  <c r="E18" i="1"/>
  <c r="C18" i="1"/>
  <c r="C760" i="2"/>
  <c r="H18" i="1" s="1"/>
  <c r="G18" i="1" s="1"/>
  <c r="F759" i="2"/>
  <c r="M29" i="21"/>
  <c r="AV66" i="4"/>
  <c r="AV62" i="4"/>
  <c r="C756" i="2"/>
  <c r="H26" i="20"/>
  <c r="F755" i="2"/>
  <c r="L30" i="21"/>
  <c r="J751" i="2"/>
  <c r="K751" i="2" s="1"/>
  <c r="L751" i="2" s="1"/>
  <c r="M751" i="2" s="1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C752" i="2"/>
  <c r="F751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19" i="1" l="1"/>
  <c r="J18" i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C17" i="1"/>
  <c r="I7" i="1"/>
  <c r="E7" i="1"/>
  <c r="C7" i="1"/>
  <c r="C748" i="2"/>
  <c r="H7" i="1" s="1"/>
  <c r="F747" i="2"/>
  <c r="E17" i="1"/>
  <c r="I17" i="1"/>
  <c r="I15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4" i="2"/>
  <c r="F743" i="2"/>
  <c r="C740" i="2"/>
  <c r="H17" i="1" s="1"/>
  <c r="F739" i="2"/>
  <c r="C736" i="2"/>
  <c r="H16" i="1" s="1"/>
  <c r="F735" i="2"/>
  <c r="C732" i="2"/>
  <c r="H15" i="1" s="1"/>
  <c r="F731" i="2"/>
  <c r="C728" i="2"/>
  <c r="H14" i="1" s="1"/>
  <c r="F727" i="2"/>
  <c r="C723" i="2"/>
  <c r="F722" i="2"/>
  <c r="C719" i="2"/>
  <c r="F718" i="2"/>
  <c r="C715" i="2"/>
  <c r="H13" i="1" s="1"/>
  <c r="F714" i="2"/>
  <c r="C711" i="2"/>
  <c r="F710" i="2"/>
  <c r="C707" i="2"/>
  <c r="F706" i="2"/>
  <c r="C703" i="2"/>
  <c r="F702" i="2"/>
  <c r="C698" i="2"/>
  <c r="H12" i="1" s="1"/>
  <c r="F697" i="2"/>
  <c r="C694" i="2"/>
  <c r="H11" i="1" s="1"/>
  <c r="F693" i="2"/>
  <c r="C689" i="2"/>
  <c r="H10" i="1" s="1"/>
  <c r="F688" i="2"/>
  <c r="C684" i="2"/>
  <c r="F683" i="2"/>
  <c r="C680" i="2"/>
  <c r="H9" i="1" s="1"/>
  <c r="F679" i="2"/>
  <c r="C676" i="2"/>
  <c r="H8" i="1" s="1"/>
  <c r="F675" i="2"/>
  <c r="C671" i="2"/>
  <c r="F670" i="2"/>
  <c r="C667" i="2"/>
  <c r="F666" i="2"/>
  <c r="C663" i="2"/>
  <c r="F662" i="2"/>
  <c r="C659" i="2"/>
  <c r="F658" i="2"/>
  <c r="C655" i="2"/>
  <c r="H6" i="1" s="1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17" i="1"/>
  <c r="K17" i="1" s="1"/>
  <c r="I16" i="1"/>
  <c r="K16" i="1"/>
  <c r="E16" i="1"/>
  <c r="C16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6" i="1"/>
  <c r="F6" i="1"/>
  <c r="K6" i="1" s="1"/>
  <c r="E6" i="1"/>
  <c r="C6" i="1"/>
  <c r="I5" i="1"/>
  <c r="E5" i="1"/>
  <c r="C5" i="1"/>
  <c r="I3" i="1"/>
  <c r="F3" i="1"/>
  <c r="K3" i="1" s="1"/>
  <c r="E3" i="1"/>
  <c r="I2" i="1"/>
  <c r="F2" i="1"/>
  <c r="K2" i="1" s="1"/>
  <c r="E2" i="1"/>
  <c r="G4" i="1" l="1"/>
  <c r="G7" i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J4" i="1"/>
  <c r="J7" i="1"/>
  <c r="G17" i="1"/>
  <c r="J17" i="1" s="1"/>
  <c r="C319" i="2"/>
  <c r="EC55" i="4"/>
  <c r="S298" i="2"/>
  <c r="G13" i="1"/>
  <c r="J13" i="1" s="1"/>
  <c r="G6" i="1"/>
  <c r="J6" i="1" s="1"/>
  <c r="G16" i="1"/>
  <c r="J16" i="1" s="1"/>
  <c r="G15" i="1"/>
  <c r="J15" i="1" s="1"/>
  <c r="G14" i="1"/>
  <c r="J14" i="1" s="1"/>
  <c r="G12" i="1"/>
  <c r="J12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<sst xmlns="http://schemas.openxmlformats.org/spreadsheetml/2006/main" count="2715" uniqueCount="637">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</sst>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  <numFmt numFmtId="173" formatCode="0.0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9" fillId="0" borderId="25"/>
    <xf numFmtId="44" fontId="29" fillId="0" borderId="25" applyFont="0" applyFill="0" applyBorder="0" applyAlignment="0" applyProtection="0"/>
  </cellStyleXfs>
  <cellXfs count="29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/>
    <xf numFmtId="0" fontId="2" fillId="5" borderId="1" xfId="0" applyFont="1" applyFill="1" applyBorder="1" applyAlignment="1">
      <alignment horizontal="center" vertical="center"/>
    </xf>
    <xf numFmtId="16" fontId="2" fillId="5" borderId="1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/>
    </xf>
    <xf numFmtId="16" fontId="3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8" fontId="5" fillId="7" borderId="2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167" fontId="2" fillId="0" borderId="3" xfId="0" applyNumberFormat="1" applyFont="1" applyBorder="1" applyAlignment="1">
      <alignment horizontal="center"/>
    </xf>
    <xf numFmtId="17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8" fontId="3" fillId="8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7" fontId="2" fillId="0" borderId="4" xfId="0" applyNumberFormat="1" applyFont="1" applyBorder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/>
    </xf>
    <xf numFmtId="8" fontId="3" fillId="7" borderId="1" xfId="0" applyNumberFormat="1" applyFont="1" applyFill="1" applyBorder="1" applyAlignment="1">
      <alignment horizontal="center"/>
    </xf>
    <xf numFmtId="8" fontId="3" fillId="0" borderId="0" xfId="0" applyNumberFormat="1" applyFont="1" applyAlignment="1">
      <alignment horizont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167" fontId="2" fillId="9" borderId="6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center"/>
    </xf>
    <xf numFmtId="8" fontId="6" fillId="0" borderId="0" xfId="0" applyNumberFormat="1" applyFont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6" fontId="6" fillId="0" borderId="0" xfId="0" applyNumberFormat="1" applyFont="1" applyAlignment="1">
      <alignment horizontal="center"/>
    </xf>
    <xf numFmtId="6" fontId="6" fillId="6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67" fontId="2" fillId="0" borderId="3" xfId="0" applyNumberFormat="1" applyFont="1" applyBorder="1" applyAlignment="1">
      <alignment horizontal="center" vertical="center"/>
    </xf>
    <xf numFmtId="8" fontId="3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7" fontId="2" fillId="10" borderId="6" xfId="0" applyNumberFormat="1" applyFont="1" applyFill="1" applyBorder="1" applyAlignment="1">
      <alignment horizontal="center" vertical="center"/>
    </xf>
    <xf numFmtId="8" fontId="5" fillId="7" borderId="1" xfId="0" applyNumberFormat="1" applyFont="1" applyFill="1" applyBorder="1" applyAlignment="1">
      <alignment horizontal="center"/>
    </xf>
    <xf numFmtId="167" fontId="2" fillId="7" borderId="6" xfId="0" applyNumberFormat="1" applyFont="1" applyFill="1" applyBorder="1" applyAlignment="1">
      <alignment horizontal="center" vertical="center"/>
    </xf>
    <xf numFmtId="165" fontId="3" fillId="7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16" fontId="3" fillId="0" borderId="0" xfId="0" applyNumberFormat="1" applyFont="1" applyAlignment="1">
      <alignment horizontal="center" vertical="center"/>
    </xf>
    <xf numFmtId="165" fontId="3" fillId="8" borderId="2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8" fontId="3" fillId="8" borderId="1" xfId="0" applyNumberFormat="1" applyFont="1" applyFill="1" applyBorder="1"/>
    <xf numFmtId="16" fontId="3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165" fontId="3" fillId="11" borderId="1" xfId="0" applyNumberFormat="1" applyFont="1" applyFill="1" applyBorder="1" applyAlignment="1">
      <alignment horizontal="center"/>
    </xf>
    <xf numFmtId="165" fontId="7" fillId="8" borderId="5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8" fontId="5" fillId="12" borderId="2" xfId="0" applyNumberFormat="1" applyFont="1" applyFill="1" applyBorder="1" applyAlignment="1">
      <alignment horizontal="center"/>
    </xf>
    <xf numFmtId="165" fontId="3" fillId="12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/>
    <xf numFmtId="0" fontId="7" fillId="0" borderId="0" xfId="0" applyFont="1"/>
    <xf numFmtId="6" fontId="3" fillId="8" borderId="1" xfId="0" applyNumberFormat="1" applyFont="1" applyFill="1" applyBorder="1" applyAlignment="1">
      <alignment horizontal="center" vertical="center"/>
    </xf>
    <xf numFmtId="6" fontId="3" fillId="0" borderId="0" xfId="0" applyNumberFormat="1" applyFont="1" applyAlignment="1">
      <alignment horizontal="center" vertical="center"/>
    </xf>
    <xf numFmtId="6" fontId="3" fillId="0" borderId="0" xfId="0" applyNumberFormat="1" applyFont="1"/>
    <xf numFmtId="164" fontId="8" fillId="0" borderId="0" xfId="0" applyNumberFormat="1" applyFont="1"/>
    <xf numFmtId="0" fontId="2" fillId="13" borderId="7" xfId="0" applyFont="1" applyFill="1" applyBorder="1" applyAlignment="1">
      <alignment horizontal="center" vertical="center" wrapText="1"/>
    </xf>
    <xf numFmtId="14" fontId="3" fillId="7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68" fontId="3" fillId="0" borderId="2" xfId="0" applyNumberFormat="1" applyFont="1" applyBorder="1" applyAlignment="1">
      <alignment horizontal="center" vertical="center" wrapText="1"/>
    </xf>
    <xf numFmtId="167" fontId="3" fillId="0" borderId="2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168" fontId="3" fillId="0" borderId="10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7" borderId="13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168" fontId="3" fillId="7" borderId="2" xfId="0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69" fontId="3" fillId="0" borderId="2" xfId="0" applyNumberFormat="1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6" fontId="3" fillId="0" borderId="14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6" fontId="7" fillId="0" borderId="8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6" fontId="3" fillId="0" borderId="2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/>
    </xf>
    <xf numFmtId="6" fontId="3" fillId="0" borderId="10" xfId="0" applyNumberFormat="1" applyFont="1" applyBorder="1" applyAlignment="1">
      <alignment horizontal="center" vertical="center"/>
    </xf>
    <xf numFmtId="14" fontId="3" fillId="8" borderId="13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6" fontId="3" fillId="8" borderId="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9" fillId="14" borderId="17" xfId="0" applyFont="1" applyFill="1" applyBorder="1" applyAlignment="1">
      <alignment horizontal="center" vertical="center" wrapText="1"/>
    </xf>
    <xf numFmtId="17" fontId="9" fillId="14" borderId="17" xfId="0" applyNumberFormat="1" applyFont="1" applyFill="1" applyBorder="1" applyAlignment="1">
      <alignment horizontal="center" vertical="center" wrapText="1"/>
    </xf>
    <xf numFmtId="17" fontId="9" fillId="14" borderId="18" xfId="0" applyNumberFormat="1" applyFont="1" applyFill="1" applyBorder="1" applyAlignment="1">
      <alignment horizontal="center" vertical="center" wrapText="1"/>
    </xf>
    <xf numFmtId="17" fontId="9" fillId="0" borderId="15" xfId="0" applyNumberFormat="1" applyFont="1" applyBorder="1" applyAlignment="1">
      <alignment horizontal="center" vertical="center" wrapText="1"/>
    </xf>
    <xf numFmtId="0" fontId="9" fillId="14" borderId="19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166" fontId="11" fillId="0" borderId="17" xfId="0" applyNumberFormat="1" applyFont="1" applyBorder="1" applyAlignment="1">
      <alignment horizontal="center" vertical="center"/>
    </xf>
    <xf numFmtId="166" fontId="12" fillId="14" borderId="17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2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4" fillId="0" borderId="21" xfId="0" applyNumberFormat="1" applyFont="1" applyBorder="1" applyAlignment="1">
      <alignment horizontal="center" vertical="center"/>
    </xf>
    <xf numFmtId="166" fontId="14" fillId="7" borderId="19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17" xfId="0" applyNumberFormat="1" applyFont="1" applyBorder="1"/>
    <xf numFmtId="166" fontId="14" fillId="0" borderId="0" xfId="0" applyNumberFormat="1" applyFont="1"/>
    <xf numFmtId="166" fontId="11" fillId="7" borderId="17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15" fillId="0" borderId="17" xfId="0" applyNumberFormat="1" applyFont="1" applyBorder="1" applyAlignment="1">
      <alignment horizontal="center" vertical="center"/>
    </xf>
    <xf numFmtId="0" fontId="13" fillId="0" borderId="0" xfId="0" applyFont="1"/>
    <xf numFmtId="0" fontId="11" fillId="0" borderId="0" xfId="0" applyFont="1"/>
    <xf numFmtId="166" fontId="16" fillId="14" borderId="17" xfId="0" applyNumberFormat="1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horizontal="center" vertical="center"/>
    </xf>
    <xf numFmtId="166" fontId="15" fillId="0" borderId="20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166" fontId="13" fillId="7" borderId="17" xfId="0" applyNumberFormat="1" applyFont="1" applyFill="1" applyBorder="1" applyAlignment="1">
      <alignment horizontal="center" vertical="center"/>
    </xf>
    <xf numFmtId="0" fontId="13" fillId="0" borderId="15" xfId="0" applyFont="1" applyBorder="1"/>
    <xf numFmtId="170" fontId="8" fillId="7" borderId="1" xfId="0" applyNumberFormat="1" applyFont="1" applyFill="1" applyBorder="1"/>
    <xf numFmtId="166" fontId="14" fillId="0" borderId="22" xfId="0" applyNumberFormat="1" applyFont="1" applyBorder="1" applyAlignment="1">
      <alignment horizontal="center" vertical="center"/>
    </xf>
    <xf numFmtId="0" fontId="11" fillId="0" borderId="17" xfId="0" applyFont="1" applyBorder="1"/>
    <xf numFmtId="0" fontId="11" fillId="7" borderId="17" xfId="0" applyFont="1" applyFill="1" applyBorder="1"/>
    <xf numFmtId="0" fontId="13" fillId="0" borderId="17" xfId="0" applyFont="1" applyBorder="1"/>
    <xf numFmtId="0" fontId="13" fillId="0" borderId="20" xfId="0" applyFont="1" applyBorder="1"/>
    <xf numFmtId="0" fontId="9" fillId="16" borderId="17" xfId="0" applyFont="1" applyFill="1" applyBorder="1" applyAlignment="1">
      <alignment horizontal="left"/>
    </xf>
    <xf numFmtId="0" fontId="9" fillId="16" borderId="17" xfId="0" applyFont="1" applyFill="1" applyBorder="1"/>
    <xf numFmtId="166" fontId="9" fillId="16" borderId="17" xfId="0" applyNumberFormat="1" applyFont="1" applyFill="1" applyBorder="1"/>
    <xf numFmtId="166" fontId="9" fillId="16" borderId="18" xfId="0" applyNumberFormat="1" applyFont="1" applyFill="1" applyBorder="1"/>
    <xf numFmtId="0" fontId="9" fillId="0" borderId="15" xfId="0" applyFont="1" applyBorder="1"/>
    <xf numFmtId="166" fontId="9" fillId="16" borderId="19" xfId="0" applyNumberFormat="1" applyFont="1" applyFill="1" applyBorder="1"/>
    <xf numFmtId="0" fontId="11" fillId="0" borderId="0" xfId="0" applyFont="1" applyAlignment="1">
      <alignment horizontal="left"/>
    </xf>
    <xf numFmtId="166" fontId="12" fillId="0" borderId="0" xfId="0" applyNumberFormat="1" applyFont="1"/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0" fontId="8" fillId="0" borderId="0" xfId="0" applyFont="1"/>
    <xf numFmtId="0" fontId="19" fillId="0" borderId="26" xfId="0" applyFont="1" applyBorder="1" applyAlignment="1">
      <alignment horizontal="left" vertical="center"/>
    </xf>
    <xf numFmtId="0" fontId="20" fillId="0" borderId="27" xfId="0" applyFont="1" applyBorder="1"/>
    <xf numFmtId="171" fontId="20" fillId="0" borderId="28" xfId="0" applyNumberFormat="1" applyFont="1" applyBorder="1"/>
    <xf numFmtId="0" fontId="19" fillId="0" borderId="29" xfId="0" applyFont="1" applyBorder="1" applyAlignment="1">
      <alignment horizontal="left" vertical="center"/>
    </xf>
    <xf numFmtId="0" fontId="20" fillId="0" borderId="0" xfId="0" applyFont="1"/>
    <xf numFmtId="9" fontId="20" fillId="0" borderId="30" xfId="0" applyNumberFormat="1" applyFont="1" applyBorder="1"/>
    <xf numFmtId="0" fontId="20" fillId="0" borderId="30" xfId="0" applyFont="1" applyBorder="1"/>
    <xf numFmtId="0" fontId="19" fillId="0" borderId="31" xfId="0" applyFont="1" applyBorder="1" applyAlignment="1">
      <alignment horizontal="left" vertical="center"/>
    </xf>
    <xf numFmtId="0" fontId="20" fillId="0" borderId="9" xfId="0" applyFont="1" applyBorder="1"/>
    <xf numFmtId="14" fontId="20" fillId="0" borderId="11" xfId="0" applyNumberFormat="1" applyFont="1" applyBorder="1"/>
    <xf numFmtId="0" fontId="21" fillId="2" borderId="32" xfId="0" applyFont="1" applyFill="1" applyBorder="1" applyAlignment="1">
      <alignment horizontal="left" vertical="center"/>
    </xf>
    <xf numFmtId="0" fontId="12" fillId="2" borderId="13" xfId="0" applyFont="1" applyFill="1" applyBorder="1"/>
    <xf numFmtId="164" fontId="12" fillId="2" borderId="33" xfId="0" applyNumberFormat="1" applyFont="1" applyFill="1" applyBorder="1"/>
    <xf numFmtId="0" fontId="22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 applyAlignment="1">
      <alignment horizontal="center" vertical="center"/>
    </xf>
    <xf numFmtId="0" fontId="24" fillId="0" borderId="0" xfId="0" applyFont="1"/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 vertical="center"/>
    </xf>
    <xf numFmtId="0" fontId="8" fillId="7" borderId="16" xfId="0" applyFont="1" applyFill="1" applyBorder="1"/>
    <xf numFmtId="170" fontId="8" fillId="7" borderId="16" xfId="0" applyNumberFormat="1" applyFont="1" applyFill="1" applyBorder="1"/>
    <xf numFmtId="170" fontId="22" fillId="7" borderId="34" xfId="0" applyNumberFormat="1" applyFont="1" applyFill="1" applyBorder="1"/>
    <xf numFmtId="1" fontId="8" fillId="7" borderId="16" xfId="0" applyNumberFormat="1" applyFont="1" applyFill="1" applyBorder="1" applyAlignment="1">
      <alignment horizontal="center" vertical="center"/>
    </xf>
    <xf numFmtId="14" fontId="8" fillId="7" borderId="35" xfId="0" applyNumberFormat="1" applyFont="1" applyFill="1" applyBorder="1"/>
    <xf numFmtId="170" fontId="8" fillId="7" borderId="34" xfId="0" applyNumberFormat="1" applyFont="1" applyFill="1" applyBorder="1"/>
    <xf numFmtId="170" fontId="8" fillId="0" borderId="0" xfId="0" applyNumberFormat="1" applyFont="1"/>
    <xf numFmtId="0" fontId="8" fillId="0" borderId="0" xfId="0" applyFont="1" applyAlignment="1">
      <alignment horizontal="center" vertical="center"/>
    </xf>
    <xf numFmtId="172" fontId="8" fillId="0" borderId="0" xfId="0" applyNumberFormat="1" applyFont="1"/>
    <xf numFmtId="10" fontId="22" fillId="0" borderId="0" xfId="0" applyNumberFormat="1" applyFont="1"/>
    <xf numFmtId="0" fontId="25" fillId="7" borderId="2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14" fontId="8" fillId="0" borderId="0" xfId="0" applyNumberFormat="1" applyFont="1"/>
    <xf numFmtId="0" fontId="2" fillId="17" borderId="1" xfId="0" applyFont="1" applyFill="1" applyBorder="1"/>
    <xf numFmtId="0" fontId="8" fillId="17" borderId="1" xfId="0" applyFont="1" applyFill="1" applyBorder="1"/>
    <xf numFmtId="1" fontId="8" fillId="18" borderId="16" xfId="0" applyNumberFormat="1" applyFont="1" applyFill="1" applyBorder="1" applyAlignment="1">
      <alignment horizontal="center" vertical="center"/>
    </xf>
    <xf numFmtId="14" fontId="8" fillId="18" borderId="35" xfId="0" applyNumberFormat="1" applyFont="1" applyFill="1" applyBorder="1"/>
    <xf numFmtId="170" fontId="8" fillId="18" borderId="16" xfId="0" applyNumberFormat="1" applyFont="1" applyFill="1" applyBorder="1"/>
    <xf numFmtId="170" fontId="8" fillId="18" borderId="34" xfId="0" applyNumberFormat="1" applyFont="1" applyFill="1" applyBorder="1"/>
    <xf numFmtId="1" fontId="8" fillId="7" borderId="36" xfId="0" applyNumberFormat="1" applyFont="1" applyFill="1" applyBorder="1" applyAlignment="1">
      <alignment horizontal="center" vertical="center"/>
    </xf>
    <xf numFmtId="170" fontId="8" fillId="7" borderId="36" xfId="0" applyNumberFormat="1" applyFont="1" applyFill="1" applyBorder="1"/>
    <xf numFmtId="170" fontId="8" fillId="7" borderId="37" xfId="0" applyNumberFormat="1" applyFont="1" applyFill="1" applyBorder="1"/>
    <xf numFmtId="171" fontId="8" fillId="0" borderId="0" xfId="0" applyNumberFormat="1" applyFont="1"/>
    <xf numFmtId="9" fontId="8" fillId="0" borderId="0" xfId="0" applyNumberFormat="1" applyFont="1"/>
    <xf numFmtId="170" fontId="8" fillId="19" borderId="16" xfId="0" applyNumberFormat="1" applyFont="1" applyFill="1" applyBorder="1"/>
    <xf numFmtId="164" fontId="8" fillId="0" borderId="38" xfId="0" applyNumberFormat="1" applyFont="1" applyBorder="1"/>
    <xf numFmtId="1" fontId="8" fillId="0" borderId="15" xfId="0" applyNumberFormat="1" applyFont="1" applyBorder="1" applyAlignment="1">
      <alignment horizontal="center" vertical="center"/>
    </xf>
    <xf numFmtId="170" fontId="8" fillId="0" borderId="15" xfId="0" applyNumberFormat="1" applyFont="1" applyBorder="1"/>
    <xf numFmtId="170" fontId="8" fillId="0" borderId="30" xfId="0" applyNumberFormat="1" applyFont="1" applyBorder="1"/>
    <xf numFmtId="0" fontId="2" fillId="0" borderId="0" xfId="0" applyFont="1"/>
    <xf numFmtId="0" fontId="8" fillId="7" borderId="2" xfId="0" applyFont="1" applyFill="1" applyBorder="1" applyAlignment="1">
      <alignment horizontal="center" vertical="center"/>
    </xf>
    <xf numFmtId="0" fontId="8" fillId="7" borderId="2" xfId="0" applyFont="1" applyFill="1" applyBorder="1"/>
    <xf numFmtId="170" fontId="8" fillId="7" borderId="2" xfId="0" applyNumberFormat="1" applyFont="1" applyFill="1" applyBorder="1"/>
    <xf numFmtId="170" fontId="22" fillId="7" borderId="2" xfId="0" applyNumberFormat="1" applyFont="1" applyFill="1" applyBorder="1"/>
    <xf numFmtId="1" fontId="8" fillId="7" borderId="2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/>
    <xf numFmtId="0" fontId="8" fillId="0" borderId="2" xfId="0" applyFont="1" applyBorder="1"/>
    <xf numFmtId="170" fontId="8" fillId="0" borderId="2" xfId="0" applyNumberFormat="1" applyFont="1" applyBorder="1"/>
    <xf numFmtId="14" fontId="8" fillId="7" borderId="39" xfId="0" applyNumberFormat="1" applyFont="1" applyFill="1" applyBorder="1"/>
    <xf numFmtId="170" fontId="8" fillId="7" borderId="40" xfId="0" applyNumberFormat="1" applyFont="1" applyFill="1" applyBorder="1"/>
    <xf numFmtId="165" fontId="3" fillId="20" borderId="5" xfId="0" applyNumberFormat="1" applyFont="1" applyFill="1" applyBorder="1" applyAlignment="1">
      <alignment horizontal="center" vertical="center"/>
    </xf>
    <xf numFmtId="6" fontId="3" fillId="21" borderId="0" xfId="0" applyNumberFormat="1" applyFont="1" applyFill="1" applyAlignment="1">
      <alignment horizontal="center" vertical="center"/>
    </xf>
    <xf numFmtId="164" fontId="3" fillId="21" borderId="0" xfId="0" applyNumberFormat="1" applyFont="1" applyFill="1"/>
    <xf numFmtId="8" fontId="7" fillId="7" borderId="2" xfId="0" applyNumberFormat="1" applyFont="1" applyFill="1" applyBorder="1" applyAlignment="1">
      <alignment horizontal="center"/>
    </xf>
    <xf numFmtId="0" fontId="30" fillId="0" borderId="25" xfId="1" applyFont="1"/>
    <xf numFmtId="0" fontId="29" fillId="0" borderId="25" xfId="1"/>
    <xf numFmtId="0" fontId="33" fillId="0" borderId="26" xfId="1" applyFont="1" applyBorder="1" applyAlignment="1">
      <alignment horizontal="left" vertical="center"/>
    </xf>
    <xf numFmtId="0" fontId="34" fillId="0" borderId="27" xfId="1" applyFont="1" applyBorder="1"/>
    <xf numFmtId="171" fontId="34" fillId="0" borderId="28" xfId="1" applyNumberFormat="1" applyFont="1" applyBorder="1"/>
    <xf numFmtId="0" fontId="33" fillId="0" borderId="35" xfId="1" applyFont="1" applyBorder="1" applyAlignment="1">
      <alignment horizontal="left" vertical="center"/>
    </xf>
    <xf numFmtId="0" fontId="34" fillId="0" borderId="25" xfId="1" applyFont="1"/>
    <xf numFmtId="9" fontId="34" fillId="0" borderId="34" xfId="1" applyNumberFormat="1" applyFont="1" applyBorder="1"/>
    <xf numFmtId="0" fontId="34" fillId="0" borderId="34" xfId="1" applyFont="1" applyBorder="1"/>
    <xf numFmtId="0" fontId="33" fillId="0" borderId="39" xfId="1" applyFont="1" applyBorder="1" applyAlignment="1">
      <alignment horizontal="left" vertical="center"/>
    </xf>
    <xf numFmtId="0" fontId="34" fillId="0" borderId="9" xfId="1" applyFont="1" applyBorder="1"/>
    <xf numFmtId="14" fontId="34" fillId="0" borderId="37" xfId="1" applyNumberFormat="1" applyFont="1" applyBorder="1"/>
    <xf numFmtId="0" fontId="35" fillId="2" borderId="32" xfId="1" applyFont="1" applyFill="1" applyBorder="1" applyAlignment="1">
      <alignment horizontal="left" vertical="center"/>
    </xf>
    <xf numFmtId="0" fontId="36" fillId="2" borderId="13" xfId="1" applyFont="1" applyFill="1" applyBorder="1"/>
    <xf numFmtId="164" fontId="36" fillId="2" borderId="33" xfId="1" applyNumberFormat="1" applyFont="1" applyFill="1" applyBorder="1"/>
    <xf numFmtId="0" fontId="37" fillId="0" borderId="25" xfId="1" applyFont="1" applyAlignment="1">
      <alignment horizontal="left" vertical="center"/>
    </xf>
    <xf numFmtId="0" fontId="37" fillId="0" borderId="25" xfId="1" applyFont="1"/>
    <xf numFmtId="0" fontId="38" fillId="0" borderId="25" xfId="1" applyFont="1" applyAlignment="1">
      <alignment horizontal="center" vertical="center"/>
    </xf>
    <xf numFmtId="0" fontId="38" fillId="0" borderId="25" xfId="1" applyFont="1"/>
    <xf numFmtId="0" fontId="35" fillId="2" borderId="2" xfId="1" applyFont="1" applyFill="1" applyBorder="1" applyAlignment="1">
      <alignment horizontal="center" vertical="center"/>
    </xf>
    <xf numFmtId="0" fontId="35" fillId="2" borderId="2" xfId="1" applyFont="1" applyFill="1" applyBorder="1" applyAlignment="1">
      <alignment horizontal="center"/>
    </xf>
    <xf numFmtId="0" fontId="35" fillId="2" borderId="33" xfId="1" applyFont="1" applyFill="1" applyBorder="1" applyAlignment="1">
      <alignment horizontal="center"/>
    </xf>
    <xf numFmtId="0" fontId="30" fillId="7" borderId="16" xfId="1" applyFont="1" applyFill="1" applyBorder="1" applyAlignment="1">
      <alignment horizontal="center" vertical="center"/>
    </xf>
    <xf numFmtId="0" fontId="30" fillId="7" borderId="16" xfId="1" applyFont="1" applyFill="1" applyBorder="1"/>
    <xf numFmtId="170" fontId="30" fillId="7" borderId="16" xfId="1" applyNumberFormat="1" applyFont="1" applyFill="1" applyBorder="1"/>
    <xf numFmtId="170" fontId="37" fillId="7" borderId="34" xfId="1" applyNumberFormat="1" applyFont="1" applyFill="1" applyBorder="1"/>
    <xf numFmtId="1" fontId="30" fillId="7" borderId="16" xfId="1" applyNumberFormat="1" applyFont="1" applyFill="1" applyBorder="1" applyAlignment="1">
      <alignment horizontal="center" vertical="center"/>
    </xf>
    <xf numFmtId="14" fontId="30" fillId="7" borderId="35" xfId="1" applyNumberFormat="1" applyFont="1" applyFill="1" applyBorder="1"/>
    <xf numFmtId="170" fontId="30" fillId="7" borderId="34" xfId="1" applyNumberFormat="1" applyFont="1" applyFill="1" applyBorder="1"/>
    <xf numFmtId="1" fontId="30" fillId="7" borderId="36" xfId="1" applyNumberFormat="1" applyFont="1" applyFill="1" applyBorder="1" applyAlignment="1">
      <alignment horizontal="center" vertical="center"/>
    </xf>
    <xf numFmtId="14" fontId="30" fillId="7" borderId="39" xfId="1" applyNumberFormat="1" applyFont="1" applyFill="1" applyBorder="1"/>
    <xf numFmtId="170" fontId="30" fillId="7" borderId="36" xfId="1" applyNumberFormat="1" applyFont="1" applyFill="1" applyBorder="1"/>
    <xf numFmtId="170" fontId="30" fillId="7" borderId="37" xfId="1" applyNumberFormat="1" applyFont="1" applyFill="1" applyBorder="1"/>
    <xf numFmtId="0" fontId="30" fillId="0" borderId="25" xfId="1" applyFont="1" applyAlignment="1">
      <alignment horizontal="center" vertical="center"/>
    </xf>
    <xf numFmtId="0" fontId="33" fillId="0" borderId="41" xfId="1" applyFont="1" applyBorder="1" applyAlignment="1">
      <alignment horizontal="left" vertical="center"/>
    </xf>
    <xf numFmtId="0" fontId="34" fillId="0" borderId="41" xfId="1" applyFont="1" applyBorder="1"/>
    <xf numFmtId="171" fontId="34" fillId="0" borderId="41" xfId="1" applyNumberFormat="1" applyFont="1" applyBorder="1"/>
    <xf numFmtId="9" fontId="34" fillId="0" borderId="41" xfId="1" applyNumberFormat="1" applyFont="1" applyBorder="1"/>
    <xf numFmtId="14" fontId="34" fillId="0" borderId="41" xfId="1" applyNumberFormat="1" applyFont="1" applyBorder="1"/>
    <xf numFmtId="0" fontId="35" fillId="2" borderId="39" xfId="1" applyFont="1" applyFill="1" applyBorder="1" applyAlignment="1">
      <alignment horizontal="left" vertical="center"/>
    </xf>
    <xf numFmtId="0" fontId="36" fillId="2" borderId="9" xfId="1" applyFont="1" applyFill="1" applyBorder="1"/>
    <xf numFmtId="164" fontId="36" fillId="2" borderId="37" xfId="1" applyNumberFormat="1" applyFont="1" applyFill="1" applyBorder="1"/>
    <xf numFmtId="44" fontId="8" fillId="0" borderId="25" xfId="2" applyFont="1"/>
    <xf numFmtId="44" fontId="39" fillId="0" borderId="25" xfId="2" applyFont="1"/>
    <xf numFmtId="0" fontId="8" fillId="0" borderId="25" xfId="1" applyFont="1"/>
    <xf numFmtId="170" fontId="30" fillId="7" borderId="25" xfId="1" applyNumberFormat="1" applyFont="1" applyFill="1"/>
    <xf numFmtId="44" fontId="0" fillId="0" borderId="25" xfId="2" applyFont="1"/>
    <xf numFmtId="0" fontId="1" fillId="0" borderId="25" xfId="1" applyFont="1"/>
    <xf numFmtId="44" fontId="30" fillId="0" borderId="25" xfId="1" applyNumberFormat="1" applyFont="1"/>
    <xf numFmtId="17" fontId="29" fillId="0" borderId="41" xfId="1" applyNumberFormat="1" applyBorder="1" applyAlignment="1">
      <alignment horizontal="center" vertical="center"/>
    </xf>
    <xf numFmtId="44" fontId="39" fillId="0" borderId="41" xfId="2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6" fontId="12" fillId="14" borderId="25" xfId="0" applyNumberFormat="1" applyFont="1" applyFill="1" applyBorder="1" applyAlignment="1">
      <alignment horizontal="center" vertical="center"/>
    </xf>
    <xf numFmtId="166" fontId="13" fillId="0" borderId="16" xfId="0" applyNumberFormat="1" applyFont="1" applyBorder="1" applyAlignment="1">
      <alignment horizontal="center" vertical="center"/>
    </xf>
    <xf numFmtId="166" fontId="14" fillId="7" borderId="21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44" fontId="28" fillId="0" borderId="25" xfId="1" applyNumberFormat="1" applyFont="1"/>
    <xf numFmtId="16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73" fontId="3" fillId="0" borderId="0" xfId="0" applyNumberFormat="1" applyFont="1"/>
    <xf numFmtId="0" fontId="31" fillId="2" borderId="25" xfId="1" applyFont="1" applyFill="1" applyAlignment="1">
      <alignment horizontal="center" vertical="center"/>
    </xf>
    <xf numFmtId="0" fontId="32" fillId="0" borderId="25" xfId="1" applyFont="1"/>
    <xf numFmtId="0" fontId="17" fillId="2" borderId="23" xfId="0" applyFont="1" applyFill="1" applyBorder="1" applyAlignment="1">
      <alignment horizontal="center" vertical="center"/>
    </xf>
    <xf numFmtId="0" fontId="18" fillId="0" borderId="24" xfId="0" applyFont="1" applyBorder="1"/>
    <xf numFmtId="0" fontId="18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6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3"/>
  <sheetViews>
    <sheetView workbookViewId="0">
      <selection activeCell="J19" sqref="J19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2549402.2000000002</v>
      </c>
      <c r="H2" s="282">
        <f>Prestamo!C232</f>
        <v>-509880.46999999974</v>
      </c>
      <c r="I2" s="282">
        <f>+Prestamo!Y231</f>
        <v>127470.11</v>
      </c>
      <c r="J2" s="283">
        <f t="shared" ref="J2:J5" si="1">+(E2/I2)-(G2/I2)</f>
        <v>4.0000002353492903</v>
      </c>
      <c r="K2" s="284">
        <f t="shared" ref="K2:K20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1125000</v>
      </c>
      <c r="H3" s="282">
        <f>Prestamo!C599</f>
        <v>-875000</v>
      </c>
      <c r="I3" s="282">
        <f>+Prestamo!J598</f>
        <v>225000</v>
      </c>
      <c r="J3" s="283">
        <f t="shared" si="1"/>
        <v>3.8888888888888893</v>
      </c>
      <c r="K3" s="284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600000</v>
      </c>
      <c r="H4" s="8">
        <f>+Prestamo!C635</f>
        <v>-1400000</v>
      </c>
      <c r="I4" s="282">
        <f>+Prestamo!I634</f>
        <v>300000</v>
      </c>
      <c r="J4" s="283">
        <f t="shared" si="1"/>
        <v>4.666666666666667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282">
        <f>Prestamo!E642</f>
        <v>700000</v>
      </c>
      <c r="F5" s="280">
        <f>Prestamo!G642</f>
        <v>6</v>
      </c>
      <c r="G5" s="282">
        <f t="shared" ref="G5:G20" si="3">+E5+H5</f>
        <v>464000</v>
      </c>
      <c r="H5" s="282">
        <f>Prestamo!C643</f>
        <v>-236000</v>
      </c>
      <c r="I5" s="282">
        <f>+Prestamo!I642</f>
        <v>116000</v>
      </c>
      <c r="J5" s="283">
        <f t="shared" si="1"/>
        <v>2.0344827586206895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Prestamo!D654</f>
        <v>45692</v>
      </c>
      <c r="D6" s="6">
        <v>45692</v>
      </c>
      <c r="E6" s="282">
        <f>Prestamo!E654</f>
        <v>883884.25</v>
      </c>
      <c r="F6" s="280">
        <f>Prestamo!G654</f>
        <v>8</v>
      </c>
      <c r="G6" s="282">
        <f t="shared" si="3"/>
        <v>773398.71000000008</v>
      </c>
      <c r="H6" s="282">
        <f>Prestamo!C655</f>
        <v>-110485.53999999992</v>
      </c>
      <c r="I6" s="282">
        <f>+Prestamo!L654</f>
        <v>110485.53</v>
      </c>
      <c r="J6" s="283">
        <f>+(E6/I6)-(G6/I6)</f>
        <v>1.0000000905095883</v>
      </c>
      <c r="K6" s="284">
        <f t="shared" si="2"/>
        <v>45904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+Prestamo!A747</f>
        <v>45882</v>
      </c>
      <c r="D7" s="6">
        <v>45931</v>
      </c>
      <c r="E7" s="282">
        <f>+Prestamo!E747</f>
        <v>810000</v>
      </c>
      <c r="F7" s="280">
        <f>+Prestamo!G747</f>
        <v>6</v>
      </c>
      <c r="G7" s="282">
        <f t="shared" si="3"/>
        <v>0</v>
      </c>
      <c r="H7" s="282">
        <f>+Prestamo!C748</f>
        <v>-810000</v>
      </c>
      <c r="I7" s="282">
        <f>+Prestamo!H747</f>
        <v>135000</v>
      </c>
      <c r="J7" s="283">
        <f t="shared" ref="J7:J19" si="4">+(E7/I7)-(G7/I7)</f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+Prestamo!D675</f>
        <v>45812</v>
      </c>
      <c r="D8" s="6">
        <v>45812</v>
      </c>
      <c r="E8" s="282">
        <f>+Prestamo!E675</f>
        <v>500000</v>
      </c>
      <c r="F8" s="280">
        <f>+Prestamo!G675</f>
        <v>5</v>
      </c>
      <c r="G8" s="282">
        <f t="shared" si="3"/>
        <v>300000</v>
      </c>
      <c r="H8" s="282">
        <f>Prestamo!C676</f>
        <v>-200000</v>
      </c>
      <c r="I8" s="282">
        <f>+Prestamo!H675</f>
        <v>100000</v>
      </c>
      <c r="J8" s="283">
        <f t="shared" si="4"/>
        <v>2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+Prestamo!D679</f>
        <v>45713</v>
      </c>
      <c r="D9" s="6">
        <v>45717</v>
      </c>
      <c r="E9" s="282">
        <f>+Prestamo!E679</f>
        <v>1000000</v>
      </c>
      <c r="F9" s="280">
        <f>+Prestamo!G679</f>
        <v>10</v>
      </c>
      <c r="G9" s="282">
        <f t="shared" si="3"/>
        <v>600000</v>
      </c>
      <c r="H9" s="282">
        <f>Prestamo!C680</f>
        <v>-400000</v>
      </c>
      <c r="I9" s="282">
        <f>+Prestamo!K680</f>
        <v>100000</v>
      </c>
      <c r="J9" s="283">
        <f t="shared" si="4"/>
        <v>4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+Prestamo!D688</f>
        <v>45723</v>
      </c>
      <c r="D10" s="6">
        <v>45723</v>
      </c>
      <c r="E10" s="282">
        <f>+Prestamo!E688</f>
        <v>6730514.9000000004</v>
      </c>
      <c r="F10" s="280">
        <f>+Prestamo!G688</f>
        <v>30</v>
      </c>
      <c r="G10" s="282">
        <f t="shared" si="3"/>
        <v>1346103</v>
      </c>
      <c r="H10" s="282">
        <f>Prestamo!C689</f>
        <v>-5384411.9000000004</v>
      </c>
      <c r="I10" s="282">
        <f>+Prestamo!K688</f>
        <v>224350.5</v>
      </c>
      <c r="J10" s="283">
        <f t="shared" si="4"/>
        <v>23.999999554268879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+Prestamo!D693</f>
        <v>45723</v>
      </c>
      <c r="D11" s="6">
        <v>45723</v>
      </c>
      <c r="E11" s="282">
        <f>+Prestamo!E693</f>
        <v>6732285.5199999996</v>
      </c>
      <c r="F11" s="280">
        <f>+Prestamo!G693</f>
        <v>30</v>
      </c>
      <c r="G11" s="282">
        <f t="shared" si="3"/>
        <v>1346102</v>
      </c>
      <c r="H11" s="282">
        <f>Prestamo!C694</f>
        <v>-5386183.5199999996</v>
      </c>
      <c r="I11" s="282">
        <f>+Prestamo!K693</f>
        <v>224350.5</v>
      </c>
      <c r="J11" s="283">
        <f t="shared" si="4"/>
        <v>24.007896215965641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71</v>
      </c>
      <c r="B12" s="7" t="s">
        <v>21</v>
      </c>
      <c r="C12" s="6">
        <f>+Prestamo!D697</f>
        <v>45727</v>
      </c>
      <c r="D12" s="6">
        <v>45727</v>
      </c>
      <c r="E12" s="282">
        <f>+Prestamo!E697</f>
        <v>2000000</v>
      </c>
      <c r="F12" s="280">
        <f>+Prestamo!G697</f>
        <v>7</v>
      </c>
      <c r="G12" s="282">
        <f t="shared" si="3"/>
        <v>1800000</v>
      </c>
      <c r="H12" s="282">
        <f>Prestamo!C698</f>
        <v>-200000</v>
      </c>
      <c r="I12" s="282">
        <f>+Prestamo!K697</f>
        <v>300000</v>
      </c>
      <c r="J12" s="283">
        <f t="shared" si="4"/>
        <v>0.66666666666666696</v>
      </c>
      <c r="K12" s="284">
        <f t="shared" si="2"/>
        <v>45911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236</v>
      </c>
      <c r="B13" s="7" t="s">
        <v>24</v>
      </c>
      <c r="C13" s="6">
        <f>+Prestamo!D714</f>
        <v>45785</v>
      </c>
      <c r="D13" s="6">
        <v>45785</v>
      </c>
      <c r="E13" s="282">
        <f>+Prestamo!E714</f>
        <v>1194338.44</v>
      </c>
      <c r="F13" s="280">
        <f>+Prestamo!G714</f>
        <v>9</v>
      </c>
      <c r="G13" s="282">
        <f t="shared" si="3"/>
        <v>532000</v>
      </c>
      <c r="H13" s="282">
        <f>Prestamo!C715</f>
        <v>-662338.43999999994</v>
      </c>
      <c r="I13" s="282">
        <f>+Prestamo!I714</f>
        <v>133000</v>
      </c>
      <c r="J13" s="283">
        <f t="shared" si="4"/>
        <v>4.9799882706766905</v>
      </c>
      <c r="K13" s="284">
        <f t="shared" si="2"/>
        <v>46030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24</v>
      </c>
      <c r="B14" s="7" t="s">
        <v>27</v>
      </c>
      <c r="C14" s="6">
        <f>+Prestamo!D727</f>
        <v>45797</v>
      </c>
      <c r="D14" s="6">
        <v>45797</v>
      </c>
      <c r="E14" s="282">
        <f>+Prestamo!E727</f>
        <v>1500000</v>
      </c>
      <c r="F14" s="280">
        <f>+Prestamo!G727</f>
        <v>6</v>
      </c>
      <c r="G14" s="282">
        <f t="shared" si="3"/>
        <v>1000000</v>
      </c>
      <c r="H14" s="282">
        <f>+Prestamo!C728</f>
        <v>-500000</v>
      </c>
      <c r="I14" s="282">
        <f>+Prestamo!I727</f>
        <v>250000</v>
      </c>
      <c r="J14" s="283">
        <f t="shared" si="4"/>
        <v>2</v>
      </c>
      <c r="K14" s="284">
        <f t="shared" si="2"/>
        <v>45950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179</v>
      </c>
      <c r="B15" s="7" t="s">
        <v>28</v>
      </c>
      <c r="C15" s="6">
        <f>+Prestamo!D731</f>
        <v>45804</v>
      </c>
      <c r="D15" s="6">
        <v>45804</v>
      </c>
      <c r="E15" s="282">
        <f>+Prestamo!E731</f>
        <v>2485430.64</v>
      </c>
      <c r="F15" s="280">
        <f>+Prestamo!G731</f>
        <v>10</v>
      </c>
      <c r="G15" s="282">
        <f t="shared" si="3"/>
        <v>1000000</v>
      </c>
      <c r="H15" s="282">
        <f>Prestamo!C732</f>
        <v>-1485430.6400000001</v>
      </c>
      <c r="I15" s="282">
        <f>+Prestamo!I731</f>
        <v>250000</v>
      </c>
      <c r="J15" s="283">
        <f t="shared" si="4"/>
        <v>5.9417225600000005</v>
      </c>
      <c r="K15" s="284">
        <f t="shared" si="2"/>
        <v>46080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+Prestamo!D735</f>
        <v>45810</v>
      </c>
      <c r="D16" s="6">
        <v>45810</v>
      </c>
      <c r="E16" s="282">
        <f>+Prestamo!E735</f>
        <v>500000</v>
      </c>
      <c r="F16" s="280">
        <f>+Prestamo!G735</f>
        <v>5</v>
      </c>
      <c r="G16" s="282">
        <f t="shared" si="3"/>
        <v>300000</v>
      </c>
      <c r="H16" s="282">
        <f>Prestamo!C736</f>
        <v>-200000</v>
      </c>
      <c r="I16" s="282">
        <f>+Prestamo!H735</f>
        <v>100000</v>
      </c>
      <c r="J16" s="283">
        <f t="shared" si="4"/>
        <v>2</v>
      </c>
      <c r="K16" s="284">
        <f t="shared" si="2"/>
        <v>45932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39</v>
      </c>
      <c r="B17" s="7" t="s">
        <v>30</v>
      </c>
      <c r="C17" s="6">
        <f>+Prestamo!A739</f>
        <v>45827</v>
      </c>
      <c r="D17" s="6">
        <v>45839</v>
      </c>
      <c r="E17" s="282">
        <f>+Prestamo!E739</f>
        <v>333784.3</v>
      </c>
      <c r="F17" s="280">
        <f>+Prestamo!G739</f>
        <v>3</v>
      </c>
      <c r="G17" s="282">
        <f t="shared" si="3"/>
        <v>222522.86</v>
      </c>
      <c r="H17" s="282">
        <f>+Prestamo!C740</f>
        <v>-111261.44</v>
      </c>
      <c r="I17" s="282">
        <f>+Prestamo!I739</f>
        <v>111261.43</v>
      </c>
      <c r="J17" s="283">
        <f t="shared" si="4"/>
        <v>1.0000000898784065</v>
      </c>
      <c r="K17" s="284">
        <f t="shared" si="2"/>
        <v>45901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Prestamo!A759</f>
        <v>45909</v>
      </c>
      <c r="D18" s="6">
        <v>45901</v>
      </c>
      <c r="E18" s="282">
        <f>Prestamo!E759</f>
        <v>250000</v>
      </c>
      <c r="F18" s="280">
        <f>Prestamo!G759</f>
        <v>2</v>
      </c>
      <c r="G18" s="282">
        <f t="shared" si="3"/>
        <v>0</v>
      </c>
      <c r="H18" s="282">
        <f>Prestamo!C760</f>
        <v>-250000</v>
      </c>
      <c r="I18" s="282">
        <f>Prestamo!H759</f>
        <v>125000</v>
      </c>
      <c r="J18" s="283">
        <f t="shared" si="4"/>
        <v>2</v>
      </c>
      <c r="K18" s="284">
        <f t="shared" si="2"/>
        <v>45931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251</v>
      </c>
      <c r="B19" s="7" t="s">
        <v>25</v>
      </c>
      <c r="C19" s="6">
        <f>+Prestamo!A763</f>
        <v>45915</v>
      </c>
      <c r="D19" s="6">
        <v>45901</v>
      </c>
      <c r="E19" s="282">
        <f>+Prestamo!E763</f>
        <v>480000</v>
      </c>
      <c r="F19" s="280">
        <f>+Prestamo!G763</f>
        <v>4</v>
      </c>
      <c r="G19" s="282">
        <f t="shared" si="3"/>
        <v>0</v>
      </c>
      <c r="H19" s="282">
        <f>+Prestamo!C764</f>
        <v>-480000</v>
      </c>
      <c r="I19" s="282">
        <f>+Prestamo!H763</f>
        <v>100000</v>
      </c>
      <c r="J19" s="283">
        <f t="shared" si="4"/>
        <v>4.8</v>
      </c>
      <c r="K19" s="284">
        <f t="shared" si="2"/>
        <v>45992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96</v>
      </c>
      <c r="B20" s="7" t="s">
        <v>635</v>
      </c>
      <c r="C20" s="6">
        <f>+Prestamo!A767</f>
        <v>45916</v>
      </c>
      <c r="D20" s="6">
        <v>45901</v>
      </c>
      <c r="E20" s="9">
        <f>+Prestamo!E767</f>
        <v>700000</v>
      </c>
      <c r="F20" s="280">
        <f>+Prestamo!G767</f>
        <v>5</v>
      </c>
      <c r="G20" s="282">
        <f t="shared" si="3"/>
        <v>0</v>
      </c>
      <c r="H20" s="282">
        <f>+Prestamo!C768</f>
        <v>-700000</v>
      </c>
      <c r="I20" s="9">
        <f>+Prestamo!H767</f>
        <v>140000</v>
      </c>
      <c r="J20" s="285">
        <f>+(E20/I20)-(G20/I20)</f>
        <v>5</v>
      </c>
      <c r="K20" s="284">
        <f t="shared" si="2"/>
        <v>46023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10"/>
      <c r="B21" s="3"/>
      <c r="C21" s="3"/>
      <c r="D21" s="3"/>
      <c r="E21" s="9"/>
      <c r="F21" s="9"/>
      <c r="G21" s="3"/>
      <c r="H21" s="3"/>
      <c r="I21" s="9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9"/>
      <c r="F22" s="9"/>
      <c r="G22" s="3"/>
      <c r="H22" s="3"/>
      <c r="I22" s="9"/>
      <c r="J22" s="28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9"/>
      <c r="G23" s="3"/>
      <c r="H23" s="3"/>
      <c r="I23" s="9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9"/>
      <c r="F24" s="9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10"/>
      <c r="B25" s="3"/>
      <c r="C25" s="3"/>
      <c r="D25" s="3"/>
      <c r="E25" s="9"/>
      <c r="F25" s="9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9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9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9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10"/>
      <c r="B29" s="3"/>
      <c r="C29" s="3"/>
      <c r="D29" s="3"/>
      <c r="E29" s="9"/>
      <c r="F29" s="9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9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9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9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4"/>
      <c r="B33" s="3"/>
      <c r="C33" s="3"/>
      <c r="D33" s="3"/>
      <c r="E33" s="9"/>
      <c r="F33" s="9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9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9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9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4"/>
      <c r="B37" s="3"/>
      <c r="C37" s="3"/>
      <c r="D37" s="3"/>
      <c r="E37" s="9"/>
      <c r="F37" s="9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9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9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3"/>
      <c r="C40" s="3"/>
      <c r="D40" s="3"/>
      <c r="E40" s="9"/>
      <c r="F40" s="9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10"/>
      <c r="B41" s="3"/>
      <c r="C41" s="3"/>
      <c r="D41" s="3"/>
      <c r="E41" s="9"/>
      <c r="F41" s="9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4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4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10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10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10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4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4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4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4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4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4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4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4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4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4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4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4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4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4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4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4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4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4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4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4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4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4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4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</sheetData>
  <conditionalFormatting sqref="A1 B3:B4">
    <cfRule type="cellIs" dxfId="25" priority="4" operator="lessThan">
      <formula>0</formula>
    </cfRule>
  </conditionalFormatting>
  <conditionalFormatting sqref="B9:D20">
    <cfRule type="cellIs" dxfId="24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68"/>
  <sheetViews>
    <sheetView topLeftCell="A753" workbookViewId="0">
      <pane xSplit="1" topLeftCell="B1" activePane="topRight" state="frozen"/>
      <selection pane="topRight" activeCell="D774" sqref="D774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33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127470.11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65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-509880.46999999974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33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225000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73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-875000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33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300000</v>
      </c>
      <c r="G634" s="4">
        <v>7</v>
      </c>
      <c r="H634" s="222">
        <v>300000</v>
      </c>
      <c r="I634" s="222">
        <v>300000</v>
      </c>
      <c r="J634" s="73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-1400000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C640" s="27"/>
      <c r="D640" s="57"/>
      <c r="E640" s="8"/>
      <c r="F640" s="56"/>
      <c r="J640" s="13"/>
      <c r="L640" t="s">
        <v>151</v>
      </c>
    </row>
    <row r="641" spans="1:15" ht="14.25" customHeight="1" x14ac:dyDescent="0.3">
      <c r="A641" s="57"/>
      <c r="C641" s="8"/>
      <c r="D641" s="57"/>
      <c r="E641" s="8"/>
      <c r="F641" s="56"/>
      <c r="H641" s="19" t="s">
        <v>32</v>
      </c>
      <c r="I641" s="19" t="s">
        <v>32</v>
      </c>
      <c r="J641" s="19" t="s">
        <v>32</v>
      </c>
      <c r="K641" s="19" t="s">
        <v>32</v>
      </c>
      <c r="L641" s="19" t="s">
        <v>33</v>
      </c>
      <c r="M641" s="19"/>
    </row>
    <row r="642" spans="1:15" ht="14.25" customHeight="1" x14ac:dyDescent="0.3">
      <c r="A642" s="57">
        <v>45785</v>
      </c>
      <c r="B642" s="4">
        <v>109</v>
      </c>
      <c r="C642" s="5" t="s">
        <v>15</v>
      </c>
      <c r="D642" s="57">
        <v>45785</v>
      </c>
      <c r="E642" s="8">
        <v>700000</v>
      </c>
      <c r="F642" s="63">
        <f>+SUMIF(H641:BB641,$B$1,H642:BB642)</f>
        <v>116000</v>
      </c>
      <c r="G642" s="10">
        <v>6</v>
      </c>
      <c r="H642" s="70">
        <v>116000</v>
      </c>
      <c r="I642" s="70">
        <v>116000</v>
      </c>
      <c r="J642" s="223">
        <v>116000</v>
      </c>
      <c r="K642" s="223">
        <v>116000</v>
      </c>
      <c r="L642" s="9">
        <v>116000</v>
      </c>
      <c r="M642" s="9">
        <v>120000</v>
      </c>
    </row>
    <row r="643" spans="1:15" ht="14.25" customHeight="1" x14ac:dyDescent="0.3">
      <c r="C643" s="27">
        <f>+SUMIFS(H642:AW642,H641:AW641,$A$1)-E642</f>
        <v>-236000</v>
      </c>
      <c r="D643" s="57"/>
      <c r="E643" s="8"/>
      <c r="F643" s="56"/>
    </row>
    <row r="644" spans="1:15" ht="14.25" hidden="1" customHeight="1" x14ac:dyDescent="0.3">
      <c r="F644" s="56"/>
      <c r="J644" s="13" t="s">
        <v>111</v>
      </c>
    </row>
    <row r="645" spans="1:15" ht="14.25" hidden="1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</row>
    <row r="646" spans="1:15" ht="14.25" hidden="1" customHeight="1" x14ac:dyDescent="0.3">
      <c r="A646" s="57">
        <v>45688</v>
      </c>
      <c r="B646" s="4">
        <v>56</v>
      </c>
      <c r="C646" s="5" t="s">
        <v>190</v>
      </c>
      <c r="D646" s="57">
        <v>45688</v>
      </c>
      <c r="E646" s="8">
        <v>450000</v>
      </c>
      <c r="F646" s="63">
        <f>+SUMIF(H645:BB645,$B$1,H646:BB646)</f>
        <v>0</v>
      </c>
      <c r="G646" s="10">
        <v>3</v>
      </c>
      <c r="H646" s="70">
        <v>150000</v>
      </c>
      <c r="I646" s="70">
        <v>150000</v>
      </c>
      <c r="J646" s="70">
        <v>150000</v>
      </c>
    </row>
    <row r="647" spans="1:15" ht="14.25" hidden="1" customHeight="1" x14ac:dyDescent="0.3">
      <c r="C647" s="27">
        <f>+SUMIFS(H646:AW646,H645:AW645,$A$1)-E646</f>
        <v>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45691</v>
      </c>
      <c r="B650" s="4">
        <v>198</v>
      </c>
      <c r="C650" s="5" t="s">
        <v>144</v>
      </c>
      <c r="D650" s="57">
        <v>45691</v>
      </c>
      <c r="E650" s="8">
        <v>264143.52</v>
      </c>
      <c r="F650" s="63">
        <f>+SUMIF(H649:BB649,$B$1,H650:BB650)</f>
        <v>0</v>
      </c>
      <c r="G650" s="10">
        <v>3</v>
      </c>
      <c r="H650" s="70">
        <v>88047.84</v>
      </c>
      <c r="I650" s="70">
        <v>88047.84</v>
      </c>
      <c r="J650" s="70">
        <v>88047.84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customHeight="1" x14ac:dyDescent="0.3">
      <c r="F652" s="56"/>
      <c r="M652" s="13"/>
      <c r="O652" t="s">
        <v>151</v>
      </c>
    </row>
    <row r="653" spans="1:15" ht="14.25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  <c r="K653" s="19" t="s">
        <v>32</v>
      </c>
      <c r="L653" s="19" t="s">
        <v>32</v>
      </c>
      <c r="M653" s="19" t="s">
        <v>32</v>
      </c>
      <c r="N653" s="19" t="s">
        <v>32</v>
      </c>
      <c r="O653" s="19" t="s">
        <v>33</v>
      </c>
    </row>
    <row r="654" spans="1:15" ht="14.25" customHeight="1" x14ac:dyDescent="0.3">
      <c r="A654" s="57">
        <v>45692</v>
      </c>
      <c r="B654" s="4">
        <v>125</v>
      </c>
      <c r="C654" s="5" t="s">
        <v>16</v>
      </c>
      <c r="D654" s="57">
        <v>45692</v>
      </c>
      <c r="E654" s="8">
        <v>883884.25</v>
      </c>
      <c r="F654" s="63">
        <f>+SUMIF(H653:AY653,$B$1,H654:AY654)</f>
        <v>110485.54</v>
      </c>
      <c r="G654" s="10">
        <v>8</v>
      </c>
      <c r="H654" s="70">
        <v>110485.53</v>
      </c>
      <c r="I654" s="70">
        <v>110485.53</v>
      </c>
      <c r="J654" s="70">
        <v>110485.53</v>
      </c>
      <c r="K654" s="70">
        <v>110485.53</v>
      </c>
      <c r="L654" s="70">
        <v>110485.53</v>
      </c>
      <c r="M654" s="223">
        <v>110485.53</v>
      </c>
      <c r="N654" s="223">
        <v>110485.53</v>
      </c>
      <c r="O654" s="9">
        <v>110485.54</v>
      </c>
    </row>
    <row r="655" spans="1:15" ht="14.25" customHeight="1" x14ac:dyDescent="0.3">
      <c r="C655" s="27">
        <f>+SUMIFS(H654:AT654,H653:AT653,$A$1)-E654</f>
        <v>-110485.53999999992</v>
      </c>
      <c r="D655" s="57"/>
      <c r="E655" s="8"/>
      <c r="F655" s="56"/>
    </row>
    <row r="656" spans="1:15" ht="14.25" hidden="1" customHeight="1" x14ac:dyDescent="0.3">
      <c r="C656" s="27"/>
      <c r="D656" s="57"/>
      <c r="E656" s="8"/>
      <c r="F656" s="56"/>
      <c r="I656" s="13" t="s">
        <v>169</v>
      </c>
    </row>
    <row r="657" spans="1:11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</row>
    <row r="658" spans="1:11" ht="14.25" hidden="1" customHeight="1" x14ac:dyDescent="0.3">
      <c r="A658" s="57">
        <v>45686</v>
      </c>
      <c r="B658" s="4">
        <v>213</v>
      </c>
      <c r="C658" s="5" t="s">
        <v>173</v>
      </c>
      <c r="D658" s="57">
        <v>45686</v>
      </c>
      <c r="E658" s="8">
        <v>140495.87</v>
      </c>
      <c r="F658" s="63">
        <f>+SUMIF(H657:AY657,$B$1,H658:AY658)</f>
        <v>0</v>
      </c>
      <c r="G658" s="10">
        <v>2</v>
      </c>
      <c r="H658" s="70">
        <v>70247.929999999993</v>
      </c>
      <c r="I658" s="70">
        <v>70247.94</v>
      </c>
      <c r="J658" s="9"/>
    </row>
    <row r="659" spans="1:11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1" ht="14.25" hidden="1" customHeight="1" x14ac:dyDescent="0.3">
      <c r="F660" s="56"/>
      <c r="I660" s="13" t="s">
        <v>169</v>
      </c>
    </row>
    <row r="661" spans="1:11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1" ht="14.25" hidden="1" customHeight="1" x14ac:dyDescent="0.3">
      <c r="A662" s="57">
        <v>45701</v>
      </c>
      <c r="B662" s="4">
        <v>240</v>
      </c>
      <c r="C662" s="5" t="s">
        <v>196</v>
      </c>
      <c r="D662" s="57">
        <v>45701</v>
      </c>
      <c r="E662" s="8">
        <v>300000</v>
      </c>
      <c r="F662" s="63">
        <f>+SUMIF(H661:AY661,$B$1,H662:AY662)</f>
        <v>0</v>
      </c>
      <c r="G662" s="10">
        <v>2</v>
      </c>
      <c r="H662" s="70">
        <v>150000</v>
      </c>
      <c r="I662" s="70">
        <v>150000</v>
      </c>
    </row>
    <row r="663" spans="1:11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1" ht="14.25" hidden="1" customHeight="1" x14ac:dyDescent="0.3">
      <c r="C664" s="27"/>
      <c r="D664" s="57"/>
      <c r="E664" s="8"/>
      <c r="F664" s="56"/>
      <c r="K664" s="13" t="s">
        <v>121</v>
      </c>
    </row>
    <row r="665" spans="1:11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  <c r="J665" s="19" t="s">
        <v>32</v>
      </c>
      <c r="K665" s="19" t="s">
        <v>32</v>
      </c>
    </row>
    <row r="666" spans="1:11" ht="14.25" hidden="1" customHeight="1" x14ac:dyDescent="0.3">
      <c r="A666" s="57">
        <v>45706</v>
      </c>
      <c r="B666" s="4">
        <v>145</v>
      </c>
      <c r="C666" s="5" t="s">
        <v>17</v>
      </c>
      <c r="D666" s="57">
        <v>45706</v>
      </c>
      <c r="E666" s="8">
        <v>800000</v>
      </c>
      <c r="F666" s="63">
        <f>+SUMIF(H665:AY665,$B$1,H666:AY666)</f>
        <v>0</v>
      </c>
      <c r="G666" s="10">
        <v>4</v>
      </c>
      <c r="H666" s="70">
        <v>200000</v>
      </c>
      <c r="I666" s="70">
        <v>200000</v>
      </c>
      <c r="J666" s="70">
        <v>200000</v>
      </c>
      <c r="K666" s="70">
        <v>200000</v>
      </c>
    </row>
    <row r="667" spans="1:11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1" ht="14.25" hidden="1" customHeight="1" x14ac:dyDescent="0.3">
      <c r="C668" s="27"/>
      <c r="D668" s="57"/>
      <c r="E668" s="8"/>
      <c r="F668" s="56"/>
      <c r="J668" s="13" t="s">
        <v>111</v>
      </c>
    </row>
    <row r="669" spans="1:11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</row>
    <row r="670" spans="1:11" ht="14.25" hidden="1" customHeight="1" x14ac:dyDescent="0.3">
      <c r="A670" s="57">
        <v>45708</v>
      </c>
      <c r="B670" s="4">
        <v>237</v>
      </c>
      <c r="C670" s="5" t="s">
        <v>200</v>
      </c>
      <c r="D670" s="57">
        <v>45708</v>
      </c>
      <c r="E670" s="8">
        <v>300000</v>
      </c>
      <c r="F670" s="63">
        <f>+SUMIF(H669:AY669,$B$1,H670:AY670)</f>
        <v>0</v>
      </c>
      <c r="G670" s="10">
        <v>3</v>
      </c>
      <c r="H670" s="70">
        <v>100000</v>
      </c>
      <c r="I670" s="70">
        <v>100000</v>
      </c>
      <c r="J670" s="70">
        <v>100000</v>
      </c>
    </row>
    <row r="671" spans="1:11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1" ht="14.25" hidden="1" customHeight="1" x14ac:dyDescent="0.3">
      <c r="C672" s="27"/>
      <c r="D672" s="57"/>
      <c r="E672" s="8"/>
      <c r="F672" s="56"/>
    </row>
    <row r="673" spans="1:42" ht="14.25" customHeight="1" x14ac:dyDescent="0.3">
      <c r="C673" s="27"/>
      <c r="D673" s="57"/>
      <c r="E673" s="8"/>
      <c r="F673" s="56"/>
      <c r="I673" s="13"/>
      <c r="K673" t="s">
        <v>151</v>
      </c>
    </row>
    <row r="674" spans="1:42" ht="14.25" customHeight="1" x14ac:dyDescent="0.3">
      <c r="A674" s="57"/>
      <c r="C674" s="8"/>
      <c r="D674" s="57"/>
      <c r="E674" s="8"/>
      <c r="F674" s="56"/>
      <c r="H674" s="19" t="s">
        <v>32</v>
      </c>
      <c r="I674" s="19" t="s">
        <v>32</v>
      </c>
      <c r="J674" s="19" t="s">
        <v>32</v>
      </c>
      <c r="K674" s="19" t="s">
        <v>33</v>
      </c>
      <c r="L674" s="19"/>
    </row>
    <row r="675" spans="1:42" ht="14.25" customHeight="1" x14ac:dyDescent="0.3">
      <c r="A675" s="57">
        <v>45812</v>
      </c>
      <c r="B675" s="4">
        <v>145</v>
      </c>
      <c r="C675" s="5" t="s">
        <v>17</v>
      </c>
      <c r="D675" s="57">
        <v>45812</v>
      </c>
      <c r="E675" s="8">
        <v>500000</v>
      </c>
      <c r="F675" s="63">
        <f>+SUMIF(H674:AY674,$B$1,H675:AY675)</f>
        <v>100000</v>
      </c>
      <c r="G675" s="10">
        <v>5</v>
      </c>
      <c r="H675" s="70">
        <v>100000</v>
      </c>
      <c r="I675" s="223">
        <v>100000</v>
      </c>
      <c r="J675" s="223">
        <v>100000</v>
      </c>
      <c r="K675" s="9">
        <v>100000</v>
      </c>
      <c r="L675" s="9">
        <v>100000</v>
      </c>
    </row>
    <row r="676" spans="1:42" ht="14.25" customHeight="1" x14ac:dyDescent="0.3">
      <c r="C676" s="27">
        <f>+SUMIFS(H675:AT675,H674:AT674,$A$1)-E675</f>
        <v>-200000</v>
      </c>
      <c r="D676" s="57"/>
      <c r="E676" s="8"/>
      <c r="F676" s="56"/>
    </row>
    <row r="677" spans="1:42" ht="14.25" customHeight="1" x14ac:dyDescent="0.3">
      <c r="C677" s="27"/>
      <c r="D677" s="57"/>
      <c r="E677" s="8"/>
      <c r="F677" s="56"/>
    </row>
    <row r="678" spans="1:42" ht="14.25" customHeight="1" x14ac:dyDescent="0.3">
      <c r="F678" s="56"/>
      <c r="L678" s="13"/>
      <c r="N678" t="s">
        <v>151</v>
      </c>
    </row>
    <row r="679" spans="1:42" ht="14.25" customHeight="1" x14ac:dyDescent="0.3">
      <c r="A679" s="17">
        <v>45713</v>
      </c>
      <c r="B679" s="10">
        <v>99</v>
      </c>
      <c r="C679" s="7" t="s">
        <v>18</v>
      </c>
      <c r="D679" s="17">
        <v>45713</v>
      </c>
      <c r="E679" s="8">
        <v>1000000</v>
      </c>
      <c r="F679" s="63">
        <f>+SUMIF(H679:AY679,$B$1,H680:AY680)</f>
        <v>100000</v>
      </c>
      <c r="G679" s="10">
        <v>10</v>
      </c>
      <c r="H679" s="19" t="s">
        <v>32</v>
      </c>
      <c r="I679" s="19" t="s">
        <v>32</v>
      </c>
      <c r="J679" s="19" t="s">
        <v>32</v>
      </c>
      <c r="K679" s="19" t="s">
        <v>32</v>
      </c>
      <c r="L679" s="19" t="s">
        <v>32</v>
      </c>
      <c r="M679" s="19" t="s">
        <v>32</v>
      </c>
      <c r="N679" s="19" t="s">
        <v>33</v>
      </c>
      <c r="O679" s="19"/>
      <c r="P679" s="19"/>
      <c r="Q679" s="19"/>
    </row>
    <row r="680" spans="1:42" ht="14.25" customHeight="1" x14ac:dyDescent="0.3">
      <c r="C680" s="27">
        <f>+SUMIFS(H680:AT680,H679:AT679,$A$1)-E679</f>
        <v>-400000</v>
      </c>
      <c r="F680" s="56"/>
      <c r="H680" s="70">
        <v>100000</v>
      </c>
      <c r="I680" s="70">
        <v>100000</v>
      </c>
      <c r="J680" s="70">
        <v>100000</v>
      </c>
      <c r="K680" s="70">
        <v>100000</v>
      </c>
      <c r="L680" s="223">
        <v>100000</v>
      </c>
      <c r="M680" s="223">
        <v>100000</v>
      </c>
      <c r="N680" s="9">
        <v>100000</v>
      </c>
      <c r="O680" s="9">
        <v>100000</v>
      </c>
      <c r="P680" s="9">
        <v>100000</v>
      </c>
      <c r="Q680" s="9">
        <v>100000</v>
      </c>
    </row>
    <row r="681" spans="1:42" ht="14.25" hidden="1" customHeight="1" x14ac:dyDescent="0.3">
      <c r="F681" s="56"/>
    </row>
    <row r="682" spans="1:42" ht="14.25" hidden="1" customHeight="1" x14ac:dyDescent="0.3">
      <c r="F682" s="56"/>
      <c r="J682" s="13" t="s">
        <v>121</v>
      </c>
    </row>
    <row r="683" spans="1:42" ht="14.25" hidden="1" customHeight="1" x14ac:dyDescent="0.3">
      <c r="A683" s="17">
        <v>45723</v>
      </c>
      <c r="B683" s="10">
        <v>106</v>
      </c>
      <c r="C683" s="7" t="s">
        <v>176</v>
      </c>
      <c r="D683" s="17">
        <v>45723</v>
      </c>
      <c r="E683" s="8">
        <v>280000</v>
      </c>
      <c r="F683" s="63">
        <f ca="1">+SUMIF(H683:AY683,$B$1,H684:AU684)</f>
        <v>0</v>
      </c>
      <c r="H683" s="19" t="s">
        <v>32</v>
      </c>
      <c r="I683" s="19" t="s">
        <v>32</v>
      </c>
      <c r="J683" s="19" t="s">
        <v>32</v>
      </c>
    </row>
    <row r="684" spans="1:42" ht="14.25" hidden="1" customHeight="1" x14ac:dyDescent="0.3">
      <c r="C684" s="27">
        <f>+SUMIFS(H684:AP684,H683:AP683,$A$1)-E683</f>
        <v>0</v>
      </c>
      <c r="F684" s="56"/>
      <c r="G684" s="10">
        <v>3</v>
      </c>
      <c r="H684" s="70">
        <v>93000</v>
      </c>
      <c r="I684" s="70">
        <v>93000</v>
      </c>
      <c r="J684" s="70">
        <v>94000</v>
      </c>
    </row>
    <row r="685" spans="1:42" ht="14.25" customHeight="1" x14ac:dyDescent="0.3">
      <c r="F685" s="56"/>
    </row>
    <row r="686" spans="1:42" ht="14.25" customHeight="1" x14ac:dyDescent="0.3">
      <c r="F686" s="56"/>
      <c r="L686" s="13"/>
      <c r="N686" t="s">
        <v>151</v>
      </c>
    </row>
    <row r="687" spans="1:42" ht="14.25" customHeight="1" x14ac:dyDescent="0.3">
      <c r="F687" s="56"/>
      <c r="G687" s="4"/>
      <c r="H687" s="19" t="s">
        <v>32</v>
      </c>
      <c r="I687" s="19" t="s">
        <v>32</v>
      </c>
      <c r="J687" s="19" t="s">
        <v>32</v>
      </c>
      <c r="K687" s="19" t="s">
        <v>32</v>
      </c>
      <c r="L687" s="19" t="s">
        <v>32</v>
      </c>
      <c r="M687" s="19" t="s">
        <v>32</v>
      </c>
      <c r="N687" s="19" t="s">
        <v>33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</row>
    <row r="688" spans="1:42" ht="14.25" customHeight="1" x14ac:dyDescent="0.3">
      <c r="A688" s="17">
        <v>45723</v>
      </c>
      <c r="B688" s="4">
        <v>194</v>
      </c>
      <c r="C688" s="7" t="s">
        <v>19</v>
      </c>
      <c r="D688" s="17">
        <v>45723</v>
      </c>
      <c r="E688" s="8">
        <v>6730514.9000000004</v>
      </c>
      <c r="F688" s="63">
        <f>+SUMIF(H687:AJ687,$B$1,H688:AM688)</f>
        <v>224350.5</v>
      </c>
      <c r="G688" s="4">
        <v>30</v>
      </c>
      <c r="H688" s="70">
        <v>224350.5</v>
      </c>
      <c r="I688" s="70">
        <v>224350.5</v>
      </c>
      <c r="J688" s="70">
        <v>224350.5</v>
      </c>
      <c r="K688" s="70">
        <v>224350.5</v>
      </c>
      <c r="L688" s="223">
        <v>224350.5</v>
      </c>
      <c r="M688" s="223">
        <v>224350.5</v>
      </c>
      <c r="N688" s="9">
        <v>224350.5</v>
      </c>
      <c r="O688" s="9">
        <v>224350.5</v>
      </c>
      <c r="P688" s="9">
        <v>224350.5</v>
      </c>
      <c r="Q688" s="9">
        <v>224350.5</v>
      </c>
      <c r="R688" s="9">
        <v>224350.5</v>
      </c>
      <c r="S688" s="9">
        <v>224350.5</v>
      </c>
      <c r="T688" s="9">
        <v>224350.5</v>
      </c>
      <c r="U688" s="9">
        <v>224350.5</v>
      </c>
      <c r="V688" s="9">
        <v>224350.5</v>
      </c>
      <c r="W688" s="9">
        <v>224350.5</v>
      </c>
      <c r="X688" s="9">
        <v>224350.5</v>
      </c>
      <c r="Y688" s="9">
        <v>224350.5</v>
      </c>
      <c r="Z688" s="9">
        <v>224350.5</v>
      </c>
      <c r="AA688" s="9">
        <v>224350.5</v>
      </c>
      <c r="AB688" s="9">
        <v>224350.5</v>
      </c>
      <c r="AC688" s="9">
        <v>224350.5</v>
      </c>
      <c r="AD688" s="9">
        <v>224350.5</v>
      </c>
      <c r="AE688" s="9">
        <v>224350.5</v>
      </c>
      <c r="AF688" s="9">
        <v>224350.5</v>
      </c>
      <c r="AG688" s="9">
        <v>224350.5</v>
      </c>
      <c r="AH688" s="9">
        <v>224350.5</v>
      </c>
      <c r="AI688" s="9">
        <v>224350.5</v>
      </c>
      <c r="AJ688" s="9">
        <v>224350.5</v>
      </c>
      <c r="AK688" s="9">
        <v>224350.4</v>
      </c>
      <c r="AL688" s="9"/>
      <c r="AM688" s="9"/>
      <c r="AN688" s="9"/>
      <c r="AO688" s="9"/>
      <c r="AP688" s="9"/>
    </row>
    <row r="689" spans="1:37" ht="14.25" customHeight="1" x14ac:dyDescent="0.3">
      <c r="C689" s="27">
        <f>+SUMIFS(H688:AP688,H687:AP687,$A$1)-E688</f>
        <v>-5384411.9000000004</v>
      </c>
      <c r="F689" s="56"/>
    </row>
    <row r="690" spans="1:37" ht="14.25" hidden="1" customHeight="1" x14ac:dyDescent="0.3">
      <c r="F690" s="56"/>
    </row>
    <row r="691" spans="1:37" ht="14.25" customHeight="1" x14ac:dyDescent="0.3">
      <c r="F691" s="56"/>
      <c r="L691" s="13"/>
      <c r="N691" t="s">
        <v>151</v>
      </c>
    </row>
    <row r="692" spans="1:37" ht="14.25" customHeight="1" x14ac:dyDescent="0.3">
      <c r="F692" s="56"/>
      <c r="G692" s="4"/>
      <c r="H692" s="19" t="s">
        <v>32</v>
      </c>
      <c r="I692" s="19" t="s">
        <v>32</v>
      </c>
      <c r="J692" s="19" t="s">
        <v>32</v>
      </c>
      <c r="K692" s="19" t="s">
        <v>32</v>
      </c>
      <c r="L692" s="19" t="s">
        <v>32</v>
      </c>
      <c r="M692" s="19" t="s">
        <v>32</v>
      </c>
      <c r="N692" s="19" t="s">
        <v>33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</row>
    <row r="693" spans="1:37" ht="14.25" customHeight="1" x14ac:dyDescent="0.3">
      <c r="A693" s="17">
        <v>45723</v>
      </c>
      <c r="B693" s="4">
        <v>246</v>
      </c>
      <c r="C693" s="7" t="s">
        <v>20</v>
      </c>
      <c r="D693" s="17">
        <v>45723</v>
      </c>
      <c r="E693" s="8">
        <v>6732285.5199999996</v>
      </c>
      <c r="F693" s="63">
        <f>+SUMIF(H692:AJ692,$B$1,H693:AM693)</f>
        <v>224350.5</v>
      </c>
      <c r="G693" s="4">
        <v>30</v>
      </c>
      <c r="H693" s="70">
        <v>207524.21</v>
      </c>
      <c r="I693" s="70">
        <v>241175.79</v>
      </c>
      <c r="J693" s="70">
        <v>224350.5</v>
      </c>
      <c r="K693" s="70">
        <v>224350.5</v>
      </c>
      <c r="L693" s="223">
        <v>224350.5</v>
      </c>
      <c r="M693" s="223">
        <v>224350.5</v>
      </c>
      <c r="N693" s="9">
        <v>224350.5</v>
      </c>
      <c r="O693" s="9">
        <v>224350.5</v>
      </c>
      <c r="P693" s="9">
        <v>224350.5</v>
      </c>
      <c r="Q693" s="9">
        <v>224350.5</v>
      </c>
      <c r="R693" s="9">
        <v>224350.5</v>
      </c>
      <c r="S693" s="9">
        <v>224350.5</v>
      </c>
      <c r="T693" s="9">
        <v>224350.5</v>
      </c>
      <c r="U693" s="9">
        <v>224350.5</v>
      </c>
      <c r="V693" s="9">
        <v>224350.5</v>
      </c>
      <c r="W693" s="9">
        <v>224350.5</v>
      </c>
      <c r="X693" s="9">
        <v>224350.5</v>
      </c>
      <c r="Y693" s="9">
        <v>224350.5</v>
      </c>
      <c r="Z693" s="9">
        <v>224350.5</v>
      </c>
      <c r="AA693" s="9">
        <v>224350.5</v>
      </c>
      <c r="AB693" s="9">
        <v>224350.5</v>
      </c>
      <c r="AC693" s="9">
        <v>224350.5</v>
      </c>
      <c r="AD693" s="9">
        <v>224350.5</v>
      </c>
      <c r="AE693" s="9">
        <v>224350.5</v>
      </c>
      <c r="AF693" s="9">
        <v>224350.5</v>
      </c>
      <c r="AG693" s="9">
        <v>224350.5</v>
      </c>
      <c r="AH693" s="9">
        <v>224350.5</v>
      </c>
      <c r="AI693" s="9">
        <v>224350.5</v>
      </c>
      <c r="AJ693" s="9">
        <v>224350.5</v>
      </c>
      <c r="AK693" s="9">
        <v>226122.02</v>
      </c>
    </row>
    <row r="694" spans="1:37" ht="14.25" customHeight="1" x14ac:dyDescent="0.3">
      <c r="C694" s="27">
        <f>+SUMIFS(H693:AP693,H692:AP692,$A$1)-E693</f>
        <v>-5386183.5199999996</v>
      </c>
      <c r="F694" s="56"/>
      <c r="G694" s="4"/>
    </row>
    <row r="695" spans="1:37" ht="14.25" customHeight="1" x14ac:dyDescent="0.3">
      <c r="C695" s="27"/>
      <c r="F695" s="56"/>
      <c r="G695" s="4"/>
      <c r="L695" s="13"/>
      <c r="N695" t="s">
        <v>151</v>
      </c>
    </row>
    <row r="696" spans="1:37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33</v>
      </c>
    </row>
    <row r="697" spans="1:37" ht="14.25" customHeight="1" x14ac:dyDescent="0.3">
      <c r="A697" s="17">
        <v>45727</v>
      </c>
      <c r="B697" s="4">
        <v>71</v>
      </c>
      <c r="C697" s="7" t="s">
        <v>21</v>
      </c>
      <c r="D697" s="17">
        <v>45727</v>
      </c>
      <c r="E697" s="8">
        <v>2000000</v>
      </c>
      <c r="F697" s="63">
        <f>+SUMIF(H696:AF696,$B$1,H697:AI697)</f>
        <v>200000</v>
      </c>
      <c r="G697" s="4">
        <v>7</v>
      </c>
      <c r="H697" s="70">
        <v>300000</v>
      </c>
      <c r="I697" s="70">
        <v>300000</v>
      </c>
      <c r="J697" s="70">
        <v>300000</v>
      </c>
      <c r="K697" s="70">
        <v>300000</v>
      </c>
      <c r="L697" s="223">
        <v>300000</v>
      </c>
      <c r="M697" s="223">
        <v>300000</v>
      </c>
      <c r="N697" s="9">
        <v>200000</v>
      </c>
    </row>
    <row r="698" spans="1:37" ht="14.25" customHeight="1" x14ac:dyDescent="0.3">
      <c r="B698" s="4"/>
      <c r="C698" s="27">
        <f>+SUMIFS(H697:AL697,H696:AL696,$A$1)-E697</f>
        <v>-200000</v>
      </c>
      <c r="F698" s="56"/>
      <c r="G698" s="4"/>
    </row>
    <row r="699" spans="1:37" ht="14.25" hidden="1" customHeight="1" x14ac:dyDescent="0.3">
      <c r="F699" s="56"/>
      <c r="G699" s="4"/>
    </row>
    <row r="700" spans="1:37" ht="14.25" hidden="1" customHeight="1" x14ac:dyDescent="0.3">
      <c r="C700" s="27"/>
      <c r="F700" s="56"/>
      <c r="G700" s="4"/>
      <c r="H700" s="13" t="s">
        <v>111</v>
      </c>
    </row>
    <row r="701" spans="1:37" ht="14.25" hidden="1" customHeight="1" x14ac:dyDescent="0.3">
      <c r="F701" s="56"/>
      <c r="G701" s="4"/>
      <c r="H701" s="19" t="s">
        <v>32</v>
      </c>
    </row>
    <row r="702" spans="1:37" ht="14.25" hidden="1" customHeight="1" x14ac:dyDescent="0.3">
      <c r="A702" s="17">
        <v>45742</v>
      </c>
      <c r="B702" s="4">
        <v>124</v>
      </c>
      <c r="C702" s="7" t="s">
        <v>165</v>
      </c>
      <c r="D702" s="17">
        <v>45742</v>
      </c>
      <c r="E702" s="8">
        <v>111699.58</v>
      </c>
      <c r="F702" s="63">
        <f>+SUMIF(H701:AF701,$B$1,H702:AI702)</f>
        <v>0</v>
      </c>
      <c r="G702" s="4">
        <v>1</v>
      </c>
      <c r="H702" s="70">
        <v>111699.58</v>
      </c>
    </row>
    <row r="703" spans="1:37" ht="14.25" hidden="1" customHeight="1" x14ac:dyDescent="0.3">
      <c r="B703" s="4"/>
      <c r="C703" s="27">
        <f>+SUMIFS(H702:AI702,H701:AI701,$A$1)-E702</f>
        <v>0</v>
      </c>
      <c r="F703" s="56"/>
      <c r="G703" s="4"/>
    </row>
    <row r="704" spans="1:37" ht="14.25" hidden="1" customHeight="1" x14ac:dyDescent="0.3">
      <c r="F704" s="56"/>
      <c r="G704" s="4"/>
      <c r="K704" s="13" t="s">
        <v>108</v>
      </c>
    </row>
    <row r="705" spans="1:17" ht="14.25" hidden="1" customHeight="1" x14ac:dyDescent="0.3">
      <c r="F705" s="56"/>
      <c r="G705" s="4"/>
      <c r="H705" s="19" t="s">
        <v>32</v>
      </c>
      <c r="I705" s="19" t="s">
        <v>32</v>
      </c>
      <c r="J705" s="19" t="s">
        <v>32</v>
      </c>
      <c r="K705" s="19" t="s">
        <v>32</v>
      </c>
    </row>
    <row r="706" spans="1:17" ht="14.25" hidden="1" customHeight="1" x14ac:dyDescent="0.3">
      <c r="A706" s="17">
        <v>45744</v>
      </c>
      <c r="B706" s="4">
        <v>25</v>
      </c>
      <c r="C706" s="7" t="s">
        <v>22</v>
      </c>
      <c r="D706" s="17">
        <v>45744</v>
      </c>
      <c r="E706" s="8">
        <v>300000</v>
      </c>
      <c r="F706" s="63">
        <f>+SUMIF(H705:AF705,$B$1,H706:AI706)</f>
        <v>0</v>
      </c>
      <c r="G706" s="4">
        <v>4</v>
      </c>
      <c r="H706" s="70">
        <v>75000</v>
      </c>
      <c r="I706" s="70">
        <v>75000</v>
      </c>
      <c r="J706" s="70">
        <v>75000</v>
      </c>
      <c r="K706" s="223">
        <v>75000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45756</v>
      </c>
      <c r="B710" s="4">
        <v>169</v>
      </c>
      <c r="C710" s="7" t="s">
        <v>23</v>
      </c>
      <c r="D710" s="17">
        <v>45756</v>
      </c>
      <c r="E710" s="8">
        <v>1000000</v>
      </c>
      <c r="F710" s="63">
        <f>+SUMIF(H709:AF709,$B$1,H710:AI710)</f>
        <v>0</v>
      </c>
      <c r="G710" s="4">
        <v>4</v>
      </c>
      <c r="H710" s="70">
        <v>250000</v>
      </c>
      <c r="I710" s="70">
        <v>250000</v>
      </c>
      <c r="J710" s="70">
        <v>250000</v>
      </c>
      <c r="K710" s="223">
        <v>250000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customHeight="1" x14ac:dyDescent="0.3">
      <c r="B712" s="4"/>
      <c r="C712" s="27"/>
      <c r="F712" s="56"/>
      <c r="G712" s="4"/>
      <c r="J712" s="13"/>
      <c r="L712" t="s">
        <v>151</v>
      </c>
    </row>
    <row r="713" spans="1:17" ht="14.25" customHeight="1" x14ac:dyDescent="0.3">
      <c r="F713" s="56"/>
      <c r="H713" s="19" t="s">
        <v>32</v>
      </c>
      <c r="I713" s="19" t="s">
        <v>32</v>
      </c>
      <c r="J713" s="19" t="s">
        <v>32</v>
      </c>
      <c r="K713" s="19" t="s">
        <v>32</v>
      </c>
      <c r="L713" s="19" t="s">
        <v>33</v>
      </c>
      <c r="M713" s="19"/>
      <c r="N713" s="19"/>
      <c r="O713" s="19"/>
      <c r="P713" s="19"/>
    </row>
    <row r="714" spans="1:17" ht="14.25" customHeight="1" x14ac:dyDescent="0.3">
      <c r="A714" s="57">
        <v>45785</v>
      </c>
      <c r="B714" s="10">
        <v>236</v>
      </c>
      <c r="C714" s="7" t="s">
        <v>24</v>
      </c>
      <c r="D714" s="57">
        <v>45785</v>
      </c>
      <c r="E714" s="8">
        <v>1194338.44</v>
      </c>
      <c r="F714" s="63">
        <f>+SUMIF(H713:AF713,$B$1,H714:AI714)</f>
        <v>133000</v>
      </c>
      <c r="G714" s="4">
        <v>9</v>
      </c>
      <c r="H714" s="70">
        <v>133000</v>
      </c>
      <c r="I714" s="70">
        <v>133000</v>
      </c>
      <c r="J714" s="223">
        <v>133000</v>
      </c>
      <c r="K714" s="223">
        <v>133000</v>
      </c>
      <c r="L714" s="9">
        <v>133000</v>
      </c>
      <c r="M714" s="9">
        <v>133000</v>
      </c>
      <c r="N714" s="9">
        <v>133000</v>
      </c>
      <c r="O714" s="9">
        <v>133000</v>
      </c>
      <c r="P714" s="9">
        <v>130338.44</v>
      </c>
      <c r="Q714" s="9"/>
    </row>
    <row r="715" spans="1:17" ht="14.25" customHeight="1" x14ac:dyDescent="0.3">
      <c r="C715" s="27">
        <f>+SUMIFS(H714:AK714,H713:AK713,$A$1)-E714</f>
        <v>-662338.43999999994</v>
      </c>
      <c r="F715" s="56"/>
    </row>
    <row r="716" spans="1:17" ht="14.25" hidden="1" customHeight="1" x14ac:dyDescent="0.3">
      <c r="B716" s="4"/>
      <c r="C716" s="27"/>
      <c r="F716" s="56"/>
      <c r="G716" s="4"/>
      <c r="J716" s="13"/>
    </row>
    <row r="717" spans="1:17" ht="14.25" hidden="1" customHeight="1" x14ac:dyDescent="0.3">
      <c r="B717" s="10"/>
      <c r="F717" s="56"/>
      <c r="H717" s="19" t="s">
        <v>32</v>
      </c>
      <c r="I717" s="19" t="s">
        <v>32</v>
      </c>
      <c r="J717" s="19" t="s">
        <v>32</v>
      </c>
    </row>
    <row r="718" spans="1:17" ht="14.25" hidden="1" customHeight="1" x14ac:dyDescent="0.3">
      <c r="A718" s="57">
        <v>45790</v>
      </c>
      <c r="B718" s="10">
        <v>251</v>
      </c>
      <c r="C718" s="7" t="s">
        <v>25</v>
      </c>
      <c r="D718" s="57">
        <v>45790</v>
      </c>
      <c r="E718" s="8">
        <v>134710.75</v>
      </c>
      <c r="F718" s="63">
        <f>+SUMIF(H717:AF717,$B$1,H718:AI718)</f>
        <v>0</v>
      </c>
      <c r="G718" s="4">
        <v>3</v>
      </c>
      <c r="H718" s="70">
        <v>44404</v>
      </c>
      <c r="I718" s="70">
        <v>44404</v>
      </c>
      <c r="J718" s="223">
        <v>45902.75</v>
      </c>
    </row>
    <row r="719" spans="1:17" ht="14.25" hidden="1" customHeight="1" x14ac:dyDescent="0.3">
      <c r="B719" s="10"/>
      <c r="C719" s="27">
        <f>+SUMIFS(H718:AK718,H717:AK717,$A$1)-E718</f>
        <v>0</v>
      </c>
      <c r="F719" s="56"/>
    </row>
    <row r="720" spans="1:17" ht="14.25" hidden="1" customHeight="1" x14ac:dyDescent="0.3">
      <c r="B720" s="10"/>
      <c r="F720" s="56"/>
      <c r="J720" s="13"/>
      <c r="K720" t="s">
        <v>161</v>
      </c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  <c r="K721" s="19" t="s">
        <v>32</v>
      </c>
    </row>
    <row r="722" spans="1:17" ht="14.25" hidden="1" customHeight="1" x14ac:dyDescent="0.3">
      <c r="A722" s="57">
        <v>45798</v>
      </c>
      <c r="B722" s="10">
        <v>176</v>
      </c>
      <c r="C722" s="7" t="s">
        <v>26</v>
      </c>
      <c r="D722" s="57">
        <v>45798</v>
      </c>
      <c r="E722" s="8">
        <v>200000</v>
      </c>
      <c r="F722" s="63">
        <f>+SUMIF(H721:AF721,$B$1,H722:AI722)</f>
        <v>0</v>
      </c>
      <c r="G722" s="4">
        <v>4</v>
      </c>
      <c r="H722" s="70">
        <v>50000</v>
      </c>
      <c r="I722" s="70">
        <v>50000</v>
      </c>
      <c r="J722" s="223">
        <v>50000</v>
      </c>
      <c r="K722" s="223">
        <v>50000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</row>
    <row r="725" spans="1:17" ht="14.25" customHeight="1" x14ac:dyDescent="0.3">
      <c r="B725" s="10"/>
      <c r="F725" s="56"/>
      <c r="J725" s="13"/>
      <c r="L725" t="s">
        <v>151</v>
      </c>
    </row>
    <row r="726" spans="1:17" ht="14.25" customHeight="1" x14ac:dyDescent="0.3">
      <c r="B726" s="10"/>
      <c r="F726" s="56"/>
      <c r="H726" s="19" t="s">
        <v>32</v>
      </c>
      <c r="I726" s="19" t="s">
        <v>32</v>
      </c>
      <c r="J726" s="19" t="s">
        <v>32</v>
      </c>
      <c r="K726" s="19" t="s">
        <v>32</v>
      </c>
      <c r="L726" s="19" t="s">
        <v>33</v>
      </c>
      <c r="M726" s="19"/>
    </row>
    <row r="727" spans="1:17" ht="14.25" customHeight="1" x14ac:dyDescent="0.3">
      <c r="A727" s="57">
        <v>45797</v>
      </c>
      <c r="B727" s="10">
        <v>24</v>
      </c>
      <c r="C727" s="7" t="s">
        <v>27</v>
      </c>
      <c r="D727" s="57">
        <v>45797</v>
      </c>
      <c r="E727" s="8">
        <v>1500000</v>
      </c>
      <c r="F727" s="63">
        <f>+SUMIF(H726:AF726,$B$1,H727:AI727)</f>
        <v>250000</v>
      </c>
      <c r="G727" s="4">
        <v>6</v>
      </c>
      <c r="H727" s="70">
        <v>250000</v>
      </c>
      <c r="I727" s="70">
        <v>250000</v>
      </c>
      <c r="J727" s="223">
        <v>250000</v>
      </c>
      <c r="K727" s="223">
        <v>250000</v>
      </c>
      <c r="L727" s="9">
        <v>250000</v>
      </c>
      <c r="M727" s="9">
        <v>250000</v>
      </c>
    </row>
    <row r="728" spans="1:17" ht="14.25" customHeight="1" x14ac:dyDescent="0.3">
      <c r="B728" s="10"/>
      <c r="C728" s="27">
        <f>+SUMIFS(H727:AK727,H726:AK726,$A$1)-E727</f>
        <v>-500000</v>
      </c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33</v>
      </c>
      <c r="M730" s="19"/>
      <c r="N730" s="19"/>
      <c r="O730" s="19"/>
      <c r="P730" s="19"/>
      <c r="Q730" s="19"/>
    </row>
    <row r="731" spans="1:17" ht="14.25" customHeight="1" x14ac:dyDescent="0.3">
      <c r="A731" s="57">
        <v>45804</v>
      </c>
      <c r="B731" s="10">
        <v>179</v>
      </c>
      <c r="C731" s="7" t="s">
        <v>28</v>
      </c>
      <c r="D731" s="57">
        <v>45804</v>
      </c>
      <c r="E731" s="8">
        <v>2485430.64</v>
      </c>
      <c r="F731" s="63">
        <f>+SUMIF(H730:AF730,$B$1,H731:AI731)</f>
        <v>250000</v>
      </c>
      <c r="G731" s="4">
        <v>10</v>
      </c>
      <c r="H731" s="70">
        <v>250000</v>
      </c>
      <c r="I731" s="70">
        <v>250000</v>
      </c>
      <c r="J731" s="223">
        <v>250000</v>
      </c>
      <c r="K731" s="223">
        <v>250000</v>
      </c>
      <c r="L731" s="9">
        <v>250000</v>
      </c>
      <c r="M731" s="9">
        <v>250000</v>
      </c>
      <c r="N731" s="9">
        <v>250000</v>
      </c>
      <c r="O731" s="9">
        <v>250000</v>
      </c>
      <c r="P731" s="9">
        <v>250000</v>
      </c>
      <c r="Q731" s="9">
        <v>235430.64</v>
      </c>
    </row>
    <row r="732" spans="1:17" ht="14.25" customHeight="1" x14ac:dyDescent="0.3">
      <c r="B732" s="10"/>
      <c r="C732" s="27">
        <f>+SUMIFS(H731:AK731,H730:AK730,$A$1)-E731</f>
        <v>-1485430.6400000001</v>
      </c>
      <c r="F732" s="56"/>
    </row>
    <row r="733" spans="1:17" ht="14.25" customHeight="1" x14ac:dyDescent="0.3">
      <c r="B733" s="10"/>
      <c r="F733" s="56"/>
      <c r="I733" s="13"/>
      <c r="K733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33</v>
      </c>
      <c r="L734" s="19"/>
    </row>
    <row r="735" spans="1:17" ht="14.25" customHeight="1" x14ac:dyDescent="0.3">
      <c r="A735" s="57">
        <v>45810</v>
      </c>
      <c r="B735" s="10">
        <v>213</v>
      </c>
      <c r="C735" s="7" t="s">
        <v>29</v>
      </c>
      <c r="D735" s="57">
        <v>45810</v>
      </c>
      <c r="E735" s="8">
        <v>500000</v>
      </c>
      <c r="F735" s="63">
        <f>+SUMIF(H734:AF734,$B$1,H735:AI735)</f>
        <v>100000</v>
      </c>
      <c r="G735" s="4">
        <v>5</v>
      </c>
      <c r="H735" s="70">
        <v>100000</v>
      </c>
      <c r="I735" s="223">
        <v>100000</v>
      </c>
      <c r="J735" s="223">
        <v>100000</v>
      </c>
      <c r="K735" s="9">
        <v>100000</v>
      </c>
      <c r="L735" s="9">
        <v>100000</v>
      </c>
    </row>
    <row r="736" spans="1:17" ht="14.25" customHeight="1" x14ac:dyDescent="0.3">
      <c r="B736" s="10"/>
      <c r="C736" s="27">
        <f>+SUMIFS(H735:AK735,H734:AK734,$A$1)-E735</f>
        <v>-200000</v>
      </c>
      <c r="F736" s="56"/>
    </row>
    <row r="737" spans="1:23" ht="14.25" customHeight="1" x14ac:dyDescent="0.3">
      <c r="B737" s="10"/>
      <c r="F737" s="56"/>
      <c r="H737" s="13"/>
      <c r="J737" t="s">
        <v>151</v>
      </c>
    </row>
    <row r="738" spans="1:23" ht="14.25" customHeight="1" x14ac:dyDescent="0.3">
      <c r="B738" s="10"/>
      <c r="F738" s="56"/>
      <c r="H738" s="19" t="s">
        <v>32</v>
      </c>
      <c r="I738" s="19" t="s">
        <v>32</v>
      </c>
      <c r="J738" s="19" t="s">
        <v>33</v>
      </c>
    </row>
    <row r="739" spans="1:23" ht="14.25" customHeight="1" x14ac:dyDescent="0.3">
      <c r="A739" s="57">
        <v>45827</v>
      </c>
      <c r="B739" s="10">
        <v>39</v>
      </c>
      <c r="C739" s="7" t="s">
        <v>30</v>
      </c>
      <c r="D739" s="57">
        <v>45824</v>
      </c>
      <c r="E739" s="8">
        <v>333784.3</v>
      </c>
      <c r="F739" s="63">
        <f>+SUMIF(H738:AF738,$B$1,H739:AI739)</f>
        <v>111261.44</v>
      </c>
      <c r="G739" s="4">
        <v>3</v>
      </c>
      <c r="H739" s="223">
        <v>111261.43</v>
      </c>
      <c r="I739" s="223">
        <v>111261.43</v>
      </c>
      <c r="J739" s="9">
        <v>111261.44</v>
      </c>
    </row>
    <row r="740" spans="1:23" ht="14.25" customHeight="1" x14ac:dyDescent="0.3">
      <c r="B740" s="10"/>
      <c r="C740" s="27">
        <f>+SUMIFS(H739:AK739,H738:AK738,$A$1)-E739</f>
        <v>-111261.44</v>
      </c>
      <c r="F740" s="56"/>
    </row>
    <row r="741" spans="1:23" ht="14.25" hidden="1" customHeight="1" x14ac:dyDescent="0.3">
      <c r="B741" s="10"/>
      <c r="F741" s="56"/>
      <c r="H741" s="13"/>
      <c r="I741" t="s">
        <v>161</v>
      </c>
    </row>
    <row r="742" spans="1:23" ht="14.25" hidden="1" customHeight="1" x14ac:dyDescent="0.3">
      <c r="B742" s="10"/>
      <c r="F742" s="56"/>
      <c r="H742" s="19" t="s">
        <v>32</v>
      </c>
      <c r="I742" s="19" t="s">
        <v>32</v>
      </c>
    </row>
    <row r="743" spans="1:23" ht="14.25" hidden="1" customHeight="1" x14ac:dyDescent="0.3">
      <c r="A743" s="57">
        <v>45849</v>
      </c>
      <c r="B743" s="10">
        <v>242</v>
      </c>
      <c r="C743" s="7" t="s">
        <v>31</v>
      </c>
      <c r="D743" s="57">
        <v>45849</v>
      </c>
      <c r="E743" s="8">
        <v>500000</v>
      </c>
      <c r="F743" s="63">
        <f>+SUMIF(H742:AF742,$B$1,H743:AI743)</f>
        <v>0</v>
      </c>
      <c r="G743" s="4">
        <v>2</v>
      </c>
      <c r="H743" s="223">
        <v>250000</v>
      </c>
      <c r="I743" s="223">
        <v>250000</v>
      </c>
    </row>
    <row r="744" spans="1:23" ht="14.25" hidden="1" customHeight="1" x14ac:dyDescent="0.3">
      <c r="B744" s="10"/>
      <c r="C744" s="27">
        <f>+SUMIFS(H743:AK743,H742:AK742,$A$1)-E743</f>
        <v>0</v>
      </c>
      <c r="F744" s="56"/>
    </row>
    <row r="745" spans="1:23" ht="14.25" customHeight="1" x14ac:dyDescent="0.3">
      <c r="B745" s="10"/>
      <c r="C745" s="27"/>
      <c r="F745" s="56"/>
      <c r="H745" s="276" t="s">
        <v>96</v>
      </c>
    </row>
    <row r="746" spans="1:23" ht="14.25" customHeight="1" x14ac:dyDescent="0.3">
      <c r="A746" s="57"/>
      <c r="C746" s="8"/>
      <c r="D746" s="57"/>
      <c r="E746" s="8"/>
      <c r="F746" s="56"/>
      <c r="H746" s="224"/>
      <c r="I746" s="19"/>
      <c r="J746" s="19"/>
      <c r="K746" s="19"/>
      <c r="L746" s="19"/>
      <c r="M746" s="19"/>
    </row>
    <row r="747" spans="1:23" ht="14.25" customHeight="1" x14ac:dyDescent="0.3">
      <c r="A747" s="57">
        <v>45882</v>
      </c>
      <c r="B747" s="4">
        <v>125</v>
      </c>
      <c r="C747" s="5" t="s">
        <v>16</v>
      </c>
      <c r="D747" s="57">
        <v>45882</v>
      </c>
      <c r="E747" s="8">
        <v>810000</v>
      </c>
      <c r="F747" s="63">
        <f>+SUMIF(H746:AW746,$B$1,H747:AW747)</f>
        <v>0</v>
      </c>
      <c r="G747" s="10">
        <v>6</v>
      </c>
      <c r="H747" s="9">
        <v>135000</v>
      </c>
      <c r="I747" s="9">
        <v>135000</v>
      </c>
      <c r="J747" s="9">
        <v>135000</v>
      </c>
      <c r="K747" s="9">
        <v>135000</v>
      </c>
      <c r="L747" s="9">
        <v>135000</v>
      </c>
      <c r="M747" s="9">
        <v>135000</v>
      </c>
    </row>
    <row r="748" spans="1:23" ht="14.25" customHeight="1" x14ac:dyDescent="0.3">
      <c r="C748" s="27">
        <f>+SUMIFS(H747:AR747,H746:AR746,$A$1)-E747</f>
        <v>-810000</v>
      </c>
      <c r="D748" s="57"/>
      <c r="E748" s="8"/>
      <c r="F748" s="56"/>
    </row>
    <row r="749" spans="1:23" ht="14.25" customHeight="1" x14ac:dyDescent="0.3">
      <c r="B749" s="10"/>
      <c r="C749" s="27"/>
      <c r="F749" s="56"/>
      <c r="H749" s="276" t="s">
        <v>159</v>
      </c>
    </row>
    <row r="750" spans="1:23" ht="15" customHeight="1" x14ac:dyDescent="0.3">
      <c r="A750" s="57"/>
      <c r="C750" s="8"/>
      <c r="D750" s="57"/>
      <c r="E750" s="8"/>
      <c r="F750" s="56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</row>
    <row r="751" spans="1:23" ht="15" customHeight="1" x14ac:dyDescent="0.3">
      <c r="A751" s="57">
        <v>45889</v>
      </c>
      <c r="B751" s="4">
        <v>237</v>
      </c>
      <c r="C751" s="5" t="s">
        <v>633</v>
      </c>
      <c r="D751" s="57">
        <v>45889</v>
      </c>
      <c r="E751" s="8">
        <v>2973250</v>
      </c>
      <c r="F751" s="63">
        <f>+SUMIF(H750:AW750,$B$1,H751:AW751)</f>
        <v>0</v>
      </c>
      <c r="G751" s="10">
        <v>16</v>
      </c>
      <c r="H751" s="9">
        <v>790000</v>
      </c>
      <c r="I751" s="9">
        <v>145550</v>
      </c>
      <c r="J751" s="9">
        <f t="shared" ref="J751:W751" si="0">+I751</f>
        <v>145550</v>
      </c>
      <c r="K751" s="9">
        <f t="shared" si="0"/>
        <v>145550</v>
      </c>
      <c r="L751" s="9">
        <f t="shared" si="0"/>
        <v>145550</v>
      </c>
      <c r="M751" s="9">
        <f t="shared" si="0"/>
        <v>145550</v>
      </c>
      <c r="N751" s="9">
        <f t="shared" si="0"/>
        <v>145550</v>
      </c>
      <c r="O751" s="9">
        <f t="shared" si="0"/>
        <v>145550</v>
      </c>
      <c r="P751" s="9">
        <f t="shared" si="0"/>
        <v>145550</v>
      </c>
      <c r="Q751" s="9">
        <f t="shared" si="0"/>
        <v>145550</v>
      </c>
      <c r="R751" s="9">
        <f t="shared" si="0"/>
        <v>145550</v>
      </c>
      <c r="S751" s="9">
        <f t="shared" si="0"/>
        <v>145550</v>
      </c>
      <c r="T751" s="9">
        <f t="shared" si="0"/>
        <v>145550</v>
      </c>
      <c r="U751" s="9">
        <f t="shared" si="0"/>
        <v>145550</v>
      </c>
      <c r="V751" s="9">
        <f t="shared" si="0"/>
        <v>145550</v>
      </c>
      <c r="W751" s="9">
        <f t="shared" si="0"/>
        <v>145550</v>
      </c>
    </row>
    <row r="752" spans="1:23" ht="15" customHeight="1" x14ac:dyDescent="0.3">
      <c r="C752" s="27">
        <f>+SUMIFS(H751:AR751,H750:AR750,$A$1)-E751</f>
        <v>-2973250</v>
      </c>
      <c r="D752" s="57"/>
      <c r="E752" s="8"/>
      <c r="F752" s="56"/>
    </row>
    <row r="753" spans="1:22" ht="15" customHeight="1" x14ac:dyDescent="0.3">
      <c r="F753" s="56"/>
      <c r="H753" s="276" t="s">
        <v>151</v>
      </c>
    </row>
    <row r="754" spans="1:22" ht="15" customHeight="1" x14ac:dyDescent="0.3">
      <c r="A754" s="57"/>
      <c r="C754" s="8"/>
      <c r="D754" s="57"/>
      <c r="E754" s="8"/>
      <c r="F754" s="56"/>
      <c r="H754" s="19" t="s">
        <v>33</v>
      </c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</row>
    <row r="755" spans="1:22" ht="15" customHeight="1" x14ac:dyDescent="0.3">
      <c r="A755" s="57">
        <v>45889</v>
      </c>
      <c r="B755" s="4">
        <v>242</v>
      </c>
      <c r="C755" s="7" t="s">
        <v>31</v>
      </c>
      <c r="D755" s="57">
        <v>45889</v>
      </c>
      <c r="E755" s="8">
        <v>3122343.1907651098</v>
      </c>
      <c r="F755" s="63">
        <f>+SUMIF(H754:AW754,$B$1,H755:AW755)</f>
        <v>208156.21271767432</v>
      </c>
      <c r="G755" s="10">
        <v>15</v>
      </c>
      <c r="H755" s="9">
        <v>208156.21271767432</v>
      </c>
      <c r="I755" s="9">
        <v>208156.21271767432</v>
      </c>
      <c r="J755" s="9">
        <v>208156.21271767432</v>
      </c>
      <c r="K755" s="9">
        <v>208156.21271767432</v>
      </c>
      <c r="L755" s="9">
        <v>208156.21271767432</v>
      </c>
      <c r="M755" s="9">
        <v>208156.21271767432</v>
      </c>
      <c r="N755" s="9">
        <v>208156.21271767432</v>
      </c>
      <c r="O755" s="9">
        <v>208156.21271767432</v>
      </c>
      <c r="P755" s="9">
        <v>208156.21271767432</v>
      </c>
      <c r="Q755" s="9">
        <v>208156.21271767432</v>
      </c>
      <c r="R755" s="9">
        <v>208156.21271767432</v>
      </c>
      <c r="S755" s="9">
        <v>208156.21271767432</v>
      </c>
      <c r="T755" s="9">
        <v>208156.21271767432</v>
      </c>
      <c r="U755" s="9">
        <v>208156.21271767432</v>
      </c>
      <c r="V755" s="9">
        <v>208156.21</v>
      </c>
    </row>
    <row r="756" spans="1:22" ht="15" customHeight="1" x14ac:dyDescent="0.3">
      <c r="C756" s="27">
        <f>+SUMIFS(H755:AR755,H754:AR754,$A$1)-E755</f>
        <v>-3122343.1907651098</v>
      </c>
      <c r="D756" s="57"/>
      <c r="E756" s="8"/>
      <c r="F756" s="56"/>
    </row>
    <row r="757" spans="1:22" ht="15" customHeight="1" x14ac:dyDescent="0.3">
      <c r="F757" s="56"/>
      <c r="H757" s="276" t="s">
        <v>151</v>
      </c>
    </row>
    <row r="758" spans="1:22" ht="15" customHeight="1" x14ac:dyDescent="0.3">
      <c r="A758" s="57"/>
      <c r="C758" s="8"/>
      <c r="D758" s="57"/>
      <c r="E758" s="8"/>
      <c r="F758" s="56"/>
      <c r="H758" s="19" t="s">
        <v>33</v>
      </c>
      <c r="I758" s="224"/>
    </row>
    <row r="759" spans="1:22" ht="15" customHeight="1" x14ac:dyDescent="0.3">
      <c r="A759" s="57">
        <v>45909</v>
      </c>
      <c r="B759" s="4">
        <v>106</v>
      </c>
      <c r="C759" s="7" t="s">
        <v>176</v>
      </c>
      <c r="D759" s="57">
        <v>45909</v>
      </c>
      <c r="E759" s="8">
        <v>250000</v>
      </c>
      <c r="F759" s="63">
        <f>+SUMIF(H758:AW758,$B$1,H759:AW759)</f>
        <v>125000</v>
      </c>
      <c r="G759" s="10">
        <v>2</v>
      </c>
      <c r="H759" s="9">
        <v>125000</v>
      </c>
      <c r="I759" s="9">
        <v>125000</v>
      </c>
    </row>
    <row r="760" spans="1:22" ht="15" customHeight="1" x14ac:dyDescent="0.3">
      <c r="C760" s="27">
        <f>+SUMIFS(H759:AR759,H758:AR758,$A$1)-E759</f>
        <v>-250000</v>
      </c>
      <c r="D760" s="57"/>
      <c r="E760" s="8"/>
      <c r="F760" s="56"/>
    </row>
    <row r="761" spans="1:22" ht="15" customHeight="1" x14ac:dyDescent="0.3">
      <c r="F761" s="56"/>
      <c r="H761" s="276" t="s">
        <v>151</v>
      </c>
    </row>
    <row r="762" spans="1:22" ht="15" customHeight="1" x14ac:dyDescent="0.3">
      <c r="A762" s="57"/>
      <c r="C762" s="8"/>
      <c r="D762" s="57"/>
      <c r="E762" s="8"/>
      <c r="F762" s="56"/>
      <c r="H762" s="19" t="s">
        <v>33</v>
      </c>
      <c r="I762" s="224"/>
      <c r="J762" s="224"/>
      <c r="K762" s="224"/>
    </row>
    <row r="763" spans="1:22" ht="15" customHeight="1" x14ac:dyDescent="0.3">
      <c r="A763" s="57">
        <v>45915</v>
      </c>
      <c r="B763" s="4">
        <v>251</v>
      </c>
      <c r="C763" s="7" t="s">
        <v>25</v>
      </c>
      <c r="D763" s="57">
        <v>45915</v>
      </c>
      <c r="E763" s="8">
        <v>480000</v>
      </c>
      <c r="F763" s="63">
        <f>+SUMIF(H762:AW762,$B$1,H763:AW763)</f>
        <v>100000</v>
      </c>
      <c r="G763" s="10">
        <v>4</v>
      </c>
      <c r="H763" s="9">
        <v>100000</v>
      </c>
      <c r="I763" s="9">
        <v>100000</v>
      </c>
      <c r="J763" s="9">
        <v>100000</v>
      </c>
      <c r="K763" s="9">
        <v>180000</v>
      </c>
    </row>
    <row r="764" spans="1:22" ht="15" customHeight="1" x14ac:dyDescent="0.3">
      <c r="C764" s="27">
        <f>+SUMIFS(H763:AR763,H762:AR762,$A$1)-E763</f>
        <v>-480000</v>
      </c>
      <c r="D764" s="57"/>
      <c r="E764" s="8"/>
      <c r="F764" s="56"/>
    </row>
    <row r="765" spans="1:22" ht="15" customHeight="1" x14ac:dyDescent="0.3">
      <c r="F765" s="56"/>
      <c r="H765" s="276" t="s">
        <v>151</v>
      </c>
    </row>
    <row r="766" spans="1:22" ht="15" customHeight="1" x14ac:dyDescent="0.3">
      <c r="A766" s="57"/>
      <c r="C766" s="8"/>
      <c r="D766" s="57"/>
      <c r="E766" s="8"/>
      <c r="F766" s="56"/>
      <c r="H766" s="19"/>
      <c r="I766" s="19"/>
      <c r="J766" s="19"/>
      <c r="K766" s="19"/>
      <c r="L766" s="19"/>
    </row>
    <row r="767" spans="1:22" ht="15" customHeight="1" x14ac:dyDescent="0.3">
      <c r="A767" s="57">
        <v>45916</v>
      </c>
      <c r="B767" s="4">
        <v>96</v>
      </c>
      <c r="C767" s="7" t="s">
        <v>635</v>
      </c>
      <c r="D767" s="57">
        <v>45916</v>
      </c>
      <c r="E767" s="8">
        <v>700000</v>
      </c>
      <c r="F767" s="63">
        <f>+SUMIF(H766:AW766,$B$1,H767:AW767)</f>
        <v>0</v>
      </c>
      <c r="G767" s="10">
        <v>5</v>
      </c>
      <c r="H767" s="9">
        <v>140000</v>
      </c>
      <c r="I767" s="9">
        <v>140000</v>
      </c>
      <c r="J767" s="9">
        <v>140000</v>
      </c>
      <c r="K767" s="9">
        <v>140000</v>
      </c>
      <c r="L767" s="9">
        <v>140000</v>
      </c>
    </row>
    <row r="768" spans="1:22" ht="15" customHeight="1" x14ac:dyDescent="0.3">
      <c r="C768" s="27">
        <f>+SUMIFS(H767:AR767,H766:AR766,$A$1)-E767</f>
        <v>-700000</v>
      </c>
      <c r="D768" s="57"/>
      <c r="E768" s="8"/>
      <c r="F768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46">
    <cfRule type="cellIs" dxfId="23" priority="14" operator="lessThan">
      <formula>0</formula>
    </cfRule>
  </conditionalFormatting>
  <conditionalFormatting sqref="C33">
    <cfRule type="cellIs" dxfId="22" priority="15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1" priority="16" operator="lessThan">
      <formula>0</formula>
    </cfRule>
  </conditionalFormatting>
  <conditionalFormatting sqref="C248:C329">
    <cfRule type="cellIs" dxfId="20" priority="17" operator="lessThan">
      <formula>0</formula>
    </cfRule>
  </conditionalFormatting>
  <conditionalFormatting sqref="C331:C507">
    <cfRule type="cellIs" dxfId="19" priority="18" operator="lessThan">
      <formula>0</formula>
    </cfRule>
  </conditionalFormatting>
  <conditionalFormatting sqref="C639:C641">
    <cfRule type="cellIs" dxfId="18" priority="19" operator="lessThan">
      <formula>0</formula>
    </cfRule>
  </conditionalFormatting>
  <conditionalFormatting sqref="C643:C645">
    <cfRule type="cellIs" dxfId="17" priority="20" operator="lessThan">
      <formula>0</formula>
    </cfRule>
  </conditionalFormatting>
  <conditionalFormatting sqref="C647:C649">
    <cfRule type="cellIs" dxfId="16" priority="21" operator="lessThan">
      <formula>0</formula>
    </cfRule>
  </conditionalFormatting>
  <conditionalFormatting sqref="C651:C653">
    <cfRule type="cellIs" dxfId="15" priority="22" operator="lessThan">
      <formula>0</formula>
    </cfRule>
  </conditionalFormatting>
  <conditionalFormatting sqref="C655:C657">
    <cfRule type="cellIs" dxfId="14" priority="23" operator="lessThan">
      <formula>0</formula>
    </cfRule>
  </conditionalFormatting>
  <conditionalFormatting sqref="C659:C661">
    <cfRule type="cellIs" dxfId="13" priority="24" operator="lessThan">
      <formula>0</formula>
    </cfRule>
  </conditionalFormatting>
  <conditionalFormatting sqref="C663:C665">
    <cfRule type="cellIs" dxfId="12" priority="25" operator="lessThan">
      <formula>0</formula>
    </cfRule>
  </conditionalFormatting>
  <conditionalFormatting sqref="C671:C674">
    <cfRule type="cellIs" dxfId="11" priority="26" operator="lessThan">
      <formula>0</formula>
    </cfRule>
  </conditionalFormatting>
  <conditionalFormatting sqref="C748:C750">
    <cfRule type="cellIs" dxfId="10" priority="10" operator="lessThan">
      <formula>0</formula>
    </cfRule>
  </conditionalFormatting>
  <conditionalFormatting sqref="C752">
    <cfRule type="cellIs" dxfId="9" priority="11" operator="lessThan">
      <formula>0</formula>
    </cfRule>
  </conditionalFormatting>
  <conditionalFormatting sqref="C754:C756">
    <cfRule type="cellIs" dxfId="8" priority="4" operator="lessThan">
      <formula>0</formula>
    </cfRule>
  </conditionalFormatting>
  <conditionalFormatting sqref="C758:C760">
    <cfRule type="cellIs" dxfId="7" priority="3" operator="lessThan">
      <formula>0</formula>
    </cfRule>
  </conditionalFormatting>
  <conditionalFormatting sqref="C762:C764">
    <cfRule type="cellIs" dxfId="6" priority="2" operator="lessThan">
      <formula>0</formula>
    </cfRule>
  </conditionalFormatting>
  <conditionalFormatting sqref="C766:C768">
    <cfRule type="cellIs" dxfId="5" priority="1" operator="lessThan">
      <formula>0</formula>
    </cfRule>
  </conditionalFormatting>
  <conditionalFormatting sqref="E25">
    <cfRule type="cellIs" dxfId="4" priority="27" operator="lessThan">
      <formula>0</formula>
    </cfRule>
  </conditionalFormatting>
  <conditionalFormatting sqref="E28">
    <cfRule type="cellIs" dxfId="3" priority="28" operator="lessThan">
      <formula>0</formula>
    </cfRule>
  </conditionalFormatting>
  <conditionalFormatting sqref="E31">
    <cfRule type="cellIs" dxfId="2" priority="29" operator="lessThan">
      <formula>0</formula>
    </cfRule>
  </conditionalFormatting>
  <conditionalFormatting sqref="E34">
    <cfRule type="cellIs" dxfId="1" priority="30" operator="lessThan">
      <formula>0</formula>
    </cfRule>
  </conditionalFormatting>
  <conditionalFormatting sqref="J7:S7">
    <cfRule type="containsText" dxfId="0" priority="31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56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87" workbookViewId="0">
      <selection activeCell="E197" sqref="E197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14.25" customHeight="1" x14ac:dyDescent="0.3"/>
    <row r="199" spans="1:6" ht="14.25" customHeight="1" x14ac:dyDescent="0.3"/>
    <row r="200" spans="1:6" ht="14.25" customHeight="1" x14ac:dyDescent="0.3"/>
    <row r="201" spans="1:6" ht="14.25" customHeight="1" x14ac:dyDescent="0.3"/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abSelected="1" workbookViewId="0">
      <pane xSplit="4" topLeftCell="AS1" activePane="topRight" state="frozen"/>
      <selection pane="topRight" activeCell="BA24" sqref="AW24:BA24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3">
        <v>125000</v>
      </c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3.0000000027939677E-2</v>
      </c>
      <c r="DV13" s="129">
        <f t="shared" si="69"/>
        <v>3.0000000027939677E-2</v>
      </c>
      <c r="DW13" s="129">
        <f t="shared" si="70"/>
        <v>3.0000000027939677E-2</v>
      </c>
      <c r="DX13" s="129">
        <f t="shared" si="49"/>
        <v>3.0000000027939677E-2</v>
      </c>
      <c r="DY13" s="129">
        <f t="shared" si="50"/>
        <v>3.0000000027939677E-2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3">
        <v>300000</v>
      </c>
      <c r="AY25" s="123">
        <v>300000</v>
      </c>
      <c r="AZ25" s="123">
        <v>300000</v>
      </c>
      <c r="BA25" s="123">
        <v>200000</v>
      </c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-800000.00999999978</v>
      </c>
      <c r="DV25" s="129">
        <f t="shared" si="69"/>
        <v>-500000.00999999978</v>
      </c>
      <c r="DW25" s="129">
        <f t="shared" si="70"/>
        <v>-200000.00999999978</v>
      </c>
      <c r="DX25" s="129">
        <f t="shared" si="49"/>
        <v>-9.9999997764825821E-3</v>
      </c>
      <c r="DY25" s="129">
        <f t="shared" si="50"/>
        <v>-9.9999997764825821E-3</v>
      </c>
      <c r="DZ25" s="129">
        <f t="shared" si="51"/>
        <v>-9.9999997764825821E-3</v>
      </c>
      <c r="EA25" s="129">
        <f t="shared" si="52"/>
        <v>-9.9999997764825821E-3</v>
      </c>
      <c r="EB25" s="129">
        <f t="shared" si="53"/>
        <v>-9.9999997764825821E-3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3">
        <v>100000</v>
      </c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0</v>
      </c>
      <c r="DV48" s="129">
        <f t="shared" si="84"/>
        <v>0</v>
      </c>
      <c r="DW48" s="129">
        <f t="shared" si="70"/>
        <v>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0</v>
      </c>
      <c r="DV57" s="129">
        <f t="shared" si="84"/>
        <v>0</v>
      </c>
      <c r="DW57" s="129">
        <f t="shared" si="70"/>
        <v>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2762327.3172099069</v>
      </c>
      <c r="AY76" s="151">
        <f t="shared" si="144"/>
        <v>2167327.3172099069</v>
      </c>
      <c r="AZ76" s="151">
        <f t="shared" si="144"/>
        <v>2909857.2059488054</v>
      </c>
      <c r="BA76" s="151">
        <f t="shared" si="144"/>
        <v>1857745.6459488049</v>
      </c>
      <c r="BB76" s="151">
        <f t="shared" si="144"/>
        <v>1172837.8459488053</v>
      </c>
      <c r="BC76" s="151">
        <f t="shared" si="144"/>
        <v>937407.2059488052</v>
      </c>
      <c r="BD76" s="151">
        <f t="shared" si="144"/>
        <v>802407.20594880532</v>
      </c>
      <c r="BE76" s="151">
        <f t="shared" si="144"/>
        <v>802407.2059488052</v>
      </c>
      <c r="BF76" s="151">
        <f t="shared" si="144"/>
        <v>802407.2059488052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-14114539.136881098</v>
      </c>
      <c r="DV76" s="153">
        <f t="shared" si="145"/>
        <v>-12091908.277641626</v>
      </c>
      <c r="DW76" s="153">
        <f t="shared" si="145"/>
        <v>-9526311.4852527454</v>
      </c>
      <c r="DX76" s="153">
        <f t="shared" si="145"/>
        <v>-7783958.6729327394</v>
      </c>
      <c r="DY76" s="153">
        <f t="shared" si="145"/>
        <v>-6826116.2530498635</v>
      </c>
      <c r="DZ76" s="153">
        <f t="shared" si="145"/>
        <v>-7803329.0395249706</v>
      </c>
      <c r="EA76" s="153">
        <f t="shared" si="145"/>
        <v>-6915190.2658714931</v>
      </c>
      <c r="EB76" s="153">
        <f t="shared" si="145"/>
        <v>-6026725.8078009719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7" t="s">
        <v>608</v>
      </c>
      <c r="E1" s="288"/>
      <c r="F1" s="288"/>
      <c r="G1" s="225"/>
      <c r="H1" s="287"/>
      <c r="I1" s="288"/>
      <c r="J1" s="288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7" t="s">
        <v>608</v>
      </c>
      <c r="E1" s="288"/>
      <c r="F1" s="288"/>
      <c r="G1" s="225"/>
      <c r="H1" s="287"/>
      <c r="I1" s="288"/>
      <c r="J1" s="288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289" t="s">
        <v>608</v>
      </c>
      <c r="N1" s="290"/>
      <c r="O1" s="291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2025-09-24T13:00:25Z</dcterms:modified>
</cp:coreProperties>
</file>