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44880C34-3940-45B8-B635-EA67E5E4788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AX25" i="4" l="1"/>
  <c r="AS25" i="4"/>
  <c r="C643" i="2"/>
  <c r="F642" i="2"/>
  <c r="F15" i="1"/>
  <c r="K15" i="1" s="1"/>
  <c r="I15" i="1"/>
  <c r="E15" i="1"/>
  <c r="C15" i="1"/>
  <c r="AX48" i="4"/>
  <c r="C744" i="2"/>
  <c r="H15" i="1" s="1"/>
  <c r="F743" i="2"/>
  <c r="I21" i="1"/>
  <c r="F21" i="1"/>
  <c r="K21" i="1" s="1"/>
  <c r="E21" i="1"/>
  <c r="C21" i="1"/>
  <c r="B21" i="1"/>
  <c r="A21" i="1"/>
  <c r="AX37" i="4"/>
  <c r="C788" i="2"/>
  <c r="H21" i="1" s="1"/>
  <c r="F787" i="2"/>
  <c r="I20" i="1"/>
  <c r="F20" i="1"/>
  <c r="K20" i="1" s="1"/>
  <c r="E20" i="1"/>
  <c r="C20" i="1"/>
  <c r="AX57" i="4"/>
  <c r="C784" i="2"/>
  <c r="H20" i="1" s="1"/>
  <c r="F783" i="2"/>
  <c r="F17" i="1"/>
  <c r="K17" i="1" s="1"/>
  <c r="I17" i="1"/>
  <c r="E17" i="1"/>
  <c r="C17" i="1"/>
  <c r="AX13" i="4"/>
  <c r="C772" i="2"/>
  <c r="H17" i="1" s="1"/>
  <c r="F771" i="2"/>
  <c r="I18" i="1"/>
  <c r="AW24" i="4"/>
  <c r="I19" i="1"/>
  <c r="F19" i="1"/>
  <c r="K19" i="1" s="1"/>
  <c r="E19" i="1"/>
  <c r="C19" i="1"/>
  <c r="C780" i="2"/>
  <c r="H19" i="1" s="1"/>
  <c r="F779" i="2"/>
  <c r="C18" i="1"/>
  <c r="F18" i="1"/>
  <c r="K18" i="1" s="1"/>
  <c r="E18" i="1"/>
  <c r="AW73" i="4"/>
  <c r="C776" i="2"/>
  <c r="H18" i="1" s="1"/>
  <c r="F775" i="2"/>
  <c r="N29" i="21"/>
  <c r="AW13" i="4"/>
  <c r="F14" i="1"/>
  <c r="I16" i="1"/>
  <c r="F16" i="1"/>
  <c r="K16" i="1" s="1"/>
  <c r="E16" i="1"/>
  <c r="C16" i="1"/>
  <c r="C768" i="2"/>
  <c r="H16" i="1" s="1"/>
  <c r="F767" i="2"/>
  <c r="M29" i="21"/>
  <c r="AV66" i="4"/>
  <c r="AV62" i="4"/>
  <c r="C764" i="2"/>
  <c r="H26" i="20"/>
  <c r="F763" i="2"/>
  <c r="L30" i="21"/>
  <c r="J759" i="2"/>
  <c r="K759" i="2" s="1"/>
  <c r="L759" i="2" s="1"/>
  <c r="M759" i="2" s="1"/>
  <c r="N759" i="2" s="1"/>
  <c r="O759" i="2" s="1"/>
  <c r="P759" i="2" s="1"/>
  <c r="Q759" i="2" s="1"/>
  <c r="R759" i="2" s="1"/>
  <c r="S759" i="2" s="1"/>
  <c r="T759" i="2" s="1"/>
  <c r="U759" i="2" s="1"/>
  <c r="V759" i="2" s="1"/>
  <c r="W759" i="2" s="1"/>
  <c r="C760" i="2"/>
  <c r="F759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15" i="1" l="1"/>
  <c r="J18" i="1"/>
  <c r="J15" i="1"/>
  <c r="G20" i="1"/>
  <c r="J20" i="1" s="1"/>
  <c r="G21" i="1"/>
  <c r="J21" i="1" s="1"/>
  <c r="G17" i="1"/>
  <c r="J17" i="1" s="1"/>
  <c r="G19" i="1"/>
  <c r="J19" i="1" s="1"/>
  <c r="G16" i="1"/>
  <c r="J16" i="1" s="1"/>
  <c r="G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6" i="1"/>
  <c r="K6" i="1" s="1"/>
  <c r="F5" i="1"/>
  <c r="K5" i="1" s="1"/>
  <c r="F4" i="1"/>
  <c r="K4" i="1" s="1"/>
  <c r="I4" i="1"/>
  <c r="E4" i="1"/>
  <c r="C2" i="1"/>
  <c r="C3" i="1"/>
  <c r="C4" i="1"/>
  <c r="I6" i="1"/>
  <c r="E6" i="1"/>
  <c r="C6" i="1"/>
  <c r="C756" i="2"/>
  <c r="H6" i="1" s="1"/>
  <c r="F755" i="2"/>
  <c r="I13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52" i="2"/>
  <c r="F751" i="2"/>
  <c r="C748" i="2"/>
  <c r="F747" i="2"/>
  <c r="C740" i="2"/>
  <c r="H14" i="1" s="1"/>
  <c r="F739" i="2"/>
  <c r="C736" i="2"/>
  <c r="H13" i="1" s="1"/>
  <c r="F735" i="2"/>
  <c r="C732" i="2"/>
  <c r="H12" i="1" s="1"/>
  <c r="F731" i="2"/>
  <c r="C727" i="2"/>
  <c r="F726" i="2"/>
  <c r="C723" i="2"/>
  <c r="F722" i="2"/>
  <c r="C719" i="2"/>
  <c r="H11" i="1" s="1"/>
  <c r="F718" i="2"/>
  <c r="C715" i="2"/>
  <c r="F714" i="2"/>
  <c r="C711" i="2"/>
  <c r="F710" i="2"/>
  <c r="C707" i="2"/>
  <c r="F706" i="2"/>
  <c r="C702" i="2"/>
  <c r="F701" i="2"/>
  <c r="C698" i="2"/>
  <c r="H10" i="1" s="1"/>
  <c r="F697" i="2"/>
  <c r="C693" i="2"/>
  <c r="H9" i="1" s="1"/>
  <c r="F692" i="2"/>
  <c r="C688" i="2"/>
  <c r="F687" i="2"/>
  <c r="C684" i="2"/>
  <c r="H8" i="1" s="1"/>
  <c r="F683" i="2"/>
  <c r="C680" i="2"/>
  <c r="H7" i="1" s="1"/>
  <c r="F679" i="2"/>
  <c r="C675" i="2"/>
  <c r="F674" i="2"/>
  <c r="C671" i="2"/>
  <c r="F670" i="2"/>
  <c r="C667" i="2"/>
  <c r="F666" i="2"/>
  <c r="C663" i="2"/>
  <c r="F662" i="2"/>
  <c r="C659" i="2"/>
  <c r="F658" i="2"/>
  <c r="C655" i="2"/>
  <c r="F654" i="2"/>
  <c r="C651" i="2"/>
  <c r="F650" i="2"/>
  <c r="C647" i="2"/>
  <c r="H5" i="1" s="1"/>
  <c r="F646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I14" i="1"/>
  <c r="K14" i="1"/>
  <c r="E14" i="1"/>
  <c r="C14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7" i="1"/>
  <c r="F7" i="1"/>
  <c r="K7" i="1" s="1"/>
  <c r="E7" i="1"/>
  <c r="C7" i="1"/>
  <c r="I5" i="1"/>
  <c r="E5" i="1"/>
  <c r="C5" i="1"/>
  <c r="I3" i="1"/>
  <c r="F3" i="1"/>
  <c r="K3" i="1" s="1"/>
  <c r="E3" i="1"/>
  <c r="I2" i="1"/>
  <c r="F2" i="1"/>
  <c r="E2" i="1"/>
  <c r="G4" i="1" l="1"/>
  <c r="J4" i="1" s="1"/>
  <c r="G6" i="1"/>
  <c r="J6" i="1" s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C319" i="2"/>
  <c r="EC55" i="4"/>
  <c r="S298" i="2"/>
  <c r="G11" i="1"/>
  <c r="J11" i="1" s="1"/>
  <c r="G14" i="1"/>
  <c r="J14" i="1" s="1"/>
  <c r="G13" i="1"/>
  <c r="J13" i="1" s="1"/>
  <c r="G12" i="1"/>
  <c r="J12" i="1" s="1"/>
  <c r="G10" i="1"/>
  <c r="J10" i="1" s="1"/>
  <c r="G9" i="1"/>
  <c r="J9" i="1" s="1"/>
  <c r="G8" i="1"/>
  <c r="J8" i="1" s="1"/>
  <c r="G7" i="1"/>
  <c r="J7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92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7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<sst xmlns="http://schemas.openxmlformats.org/spreadsheetml/2006/main" count="2749" uniqueCount="641">
  <si>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</si>
  <si>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</si>
  <si>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</si>
  <si>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</si>
  <si>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</si>
  <si>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</si>
  <si>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</si>
  <si>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</si>
  <si>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</si>
  <si>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</si>
  <si>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</si>
  <si>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</si>
  <si>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</si>
  <si>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</si>
  <si>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</si>
  <si>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</si>
  <si>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</si>
  <si>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</si>
  <si>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</si>
  <si>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</si>
  <si>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</si>
  <si>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</si>
  <si>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</si>
  <si>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</si>
  <si>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</si>
  <si>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</si>
  <si>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</si>
  <si>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</si>
  <si>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</si>
  <si>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</si>
  <si>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</si>
  <si>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</si>
  <si>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</si>
  <si>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</si>
  <si>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</si>
  <si>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</si>
  <si>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</si>
  <si>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</si>
  <si>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</si>
  <si>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</si>
  <si>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</si>
  <si>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</si>
  <si>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</si>
  <si>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</si>
  <si>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</si>
  <si>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</si>
  <si>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</si>
  <si>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</si>
  <si>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</si>
  <si>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</si>
  <si>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</si>
  <si>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</si>
  <si>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</si>
  <si>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</si>
  <si>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</si>
  <si>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</si>
  <si>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</si>
  <si>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</si>
  <si>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</si>
  <si>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</si>
  <si>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</si>
  <si>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</si>
  <si>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</si>
  <si>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</si>
  <si>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</si>
  <si>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</si>
  <si>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</si>
  <si>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</si>
  <si>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</si>
  <si>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</si>
  <si>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</si>
  <si>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</si>
  <si>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</si>
  <si>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</si>
  <si>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</si>
  <si>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</si>
  <si>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</si>
  <si>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</si>
  <si>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</si>
  <si>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</si>
  <si>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</si>
  <si>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</si>
  <si>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</si>
  <si>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</si>
  <si>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</si>
  <si>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</si>
  <si>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</si>
  <si>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</si>
  <si>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</si>
  <si>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</si>
  <si>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</si>
  <si>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</si>
  <si>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</si>
  <si>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</si>
  <si>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</si>
  <si>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</si>
  <si>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</si>
  <si>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</si>
  <si>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</si>
  <si>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</si>
  <si>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</si>
  <si>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</si>
  <si>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</si>
  <si>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</si>
  <si>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</si>
  <si>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</si>
  <si>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</si>
  <si>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</si>
  <si>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</si>
  <si>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</si>
  <si>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</si>
  <si>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</si>
  <si>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</si>
  <si>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</si>
  <si>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</si>
  <si>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</si>
  <si>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</si>
  <si>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</si>
  <si>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</si>
  <si>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</si>
  <si>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</si>
  <si>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</si>
  <si>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</si>
  <si>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</si>
  <si>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</si>
  <si>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</si>
  <si>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</si>
  <si>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</si>
  <si>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</si>
  <si>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</si>
  <si>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</si>
  <si>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</si>
  <si>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</si>
  <si>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</si>
  <si>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</si>
  <si>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</si>
  <si>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</si>
  <si>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</si>
  <si>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</si>
  <si>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</si>
  <si>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</si>
  <si>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</si>
  <si>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</si>
  <si>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</si>
  <si>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</si>
  <si>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</si>
  <si>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</si>
  <si>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</si>
  <si>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</si>
  <si>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</si>
  <si>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</si>
  <si>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</si>
  <si>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</si>
  <si>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</si>
  <si>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</si>
  <si>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</si>
  <si>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</si>
  <si>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</si>
  <si>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</si>
  <si>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</si>
  <si>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</si>
  <si>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</si>
  <si>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</si>
  <si>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</si>
  <si>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</si>
  <si>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</si>
  <si>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</si>
  <si>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</si>
  <si>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</si>
  <si>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</si>
  <si>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</si>
  <si>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</si>
  <si>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</si>
  <si>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</si>
  <si>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</si>
  <si>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</si>
  <si>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</si>
  <si>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</si>
  <si>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</si>
  <si>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</si>
  <si>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</si>
  <si>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</si>
  <si>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</si>
  <si>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</si>
  <si>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</si>
  <si>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</si>
  <si>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</si>
  <si>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</si>
  <si>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</si>
  <si>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</si>
  <si>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</si>
  <si>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</si>
  <si>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</si>
  <si>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</si>
  <si>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</si>
  <si>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</si>
  <si>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</si>
  <si>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</si>
  <si>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</si>
  <si>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</si>
  <si>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</si>
  <si>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</si>
  <si>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</si>
  <si>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</si>
  <si>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</si>
  <si>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</si>
  <si>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</si>
  <si>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</si>
  <si>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</si>
  <si>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</si>
  <si>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</si>
  <si>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</si>
  <si>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</si>
  <si>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</si>
  <si>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</si>
  <si>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</si>
  <si>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</si>
  <si>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</si>
  <si>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</si>
  <si>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</si>
  <si>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</si>
  <si>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</si>
  <si>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</si>
  <si>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</si>
  <si>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</si>
  <si>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</si>
  <si>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</si>
  <si>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</si>
  <si>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</si>
  <si>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</si>
  <si>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</si>
  <si>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</si>
  <si>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</si>
  <si>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</si>
  <si>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</si>
  <si>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</si>
  <si>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</si>
  <si>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</si>
  <si>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</si>
  <si>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</si>
  <si>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</si>
  <si>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</si>
  <si>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</si>
  <si>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</si>
  <si>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</si>
  <si>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</si>
  <si>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</si>
  <si>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</si>
  <si>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</si>
  <si>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</si>
  <si>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</si>
  <si>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</si>
  <si>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</si>
  <si>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</si>
  <si>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</si>
  <si>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</si>
  <si>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</si>
  <si>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</si>
  <si>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</si>
  <si>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</si>
  <si>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</si>
  <si>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</si>
  <si>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</si>
  <si>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</si>
  <si>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</si>
  <si>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</si>
  <si>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</si>
  <si>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</si>
  <si>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</si>
  <si>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</si>
  <si>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</si>
  <si>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</si>
  <si>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</si>
  <si>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</si>
  <si>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</si>
  <si>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</si>
  <si>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</si>
  <si>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</si>
  <si>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</si>
  <si>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</si>
  <si>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</si>
  <si>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</si>
  <si>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</si>
  <si>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</si>
  <si>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</si>
  <si>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</si>
  <si>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</si>
  <si>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</si>
  <si>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</si>
  <si>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</si>
  <si>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</si>
  <si>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</si>
  <si>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</si>
  <si>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</si>
  <si>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</si>
  <si>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</si>
  <si>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</si>
  <si>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</si>
  <si>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</si>
  <si>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</si>
  <si>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</si>
  <si>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</si>
  <si>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</si>
  <si>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</si>
  <si>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</si>
  <si>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</si>
  <si>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</si>
  <si>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</si>
  <si>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</si>
  <si>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</si>
  <si>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</si>
  <si>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</si>
  <si>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</si>
  <si>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</si>
  <si>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</si>
  <si>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</si>
  <si>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</si>
  <si>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</si>
  <si>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</si>
  <si>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</si>
  <si>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</si>
  <si>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</si>
  <si>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</si>
  <si>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</si>
  <si>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</si>
  <si>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</si>
  <si>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</si>
  <si>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</si>
  <si>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</si>
  <si>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</si>
  <si>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</si>
  <si>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</si>
  <si>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</si>
  <si>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</si>
  <si>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</si>
  <si>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</si>
  <si>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</si>
  <si>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</si>
  <si>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</si>
  <si>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</si>
  <si>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</si>
  <si>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</si>
  <si>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</si>
  <si>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</si>
  <si>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</si>
  <si>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</si>
  <si>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</si>
  <si>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</si>
  <si>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</si>
  <si>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</si>
  <si>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</si>
  <si>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</si>
  <si>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</si>
  <si>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</si>
  <si>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</si>
  <si>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</si>
  <si>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</si>
  <si>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</si>
  <si>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</si>
  <si>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</si>
  <si>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</si>
  <si>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</si>
  <si>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</si>
  <si>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</si>
  <si>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</si>
  <si>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</si>
  <si>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</si>
  <si>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</si>
  <si>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</si>
  <si>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</si>
  <si>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</si>
  <si>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</si>
  <si>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</si>
  <si>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</si>
  <si>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</si>
  <si>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</si>
  <si>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</si>
  <si>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</si>
  <si>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</si>
  <si>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</si>
  <si>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</si>
  <si>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</si>
  <si>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</si>
  <si>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</si>
  <si>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</si>
  <si>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</si>
  <si>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</si>
  <si>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</si>
  <si>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</si>
  <si>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</si>
  <si>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</si>
  <si>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</si>
  <si>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</si>
  <si>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</si>
  <si>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</si>
  <si>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</si>
  <si>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</si>
  <si>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</si>
  <si>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</si>
  <si>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</si>
  <si>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</si>
  <si>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</si>
  <si>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</si>
  <si>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</si>
  <si>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</si>
  <si>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</si>
  <si>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</si>
  <si>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</si>
  <si>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</si>
  <si>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</si>
  <si>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</si>
  <si>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</si>
  <si>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</si>
  <si>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</si>
  <si>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</si>
  <si>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</si>
  <si>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</si>
  <si>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</si>
  <si>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</si>
  <si>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</si>
  <si>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</si>
  <si>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</si>
  <si>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</si>
  <si>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</si>
  <si>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</si>
  <si>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</si>
  <si>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</si>
  <si>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</si>
  <si>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</si>
  <si>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</si>
  <si>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</si>
  <si>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</si>
  <si>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</si>
  <si>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</si>
  <si>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</si>
  <si>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</si>
  <si>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</si>
  <si>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</si>
  <si>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</si>
  <si>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</si>
  <si>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</si>
  <si>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</si>
  <si>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</si>
  <si>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</si>
  <si>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</si>
  <si>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</si>
  <si>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</si>
  <si>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</si>
  <si>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</si>
  <si>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</si>
  <si>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</si>
  <si>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</si>
  <si>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</si>
  <si>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</si>
  <si>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</si>
  <si>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</si>
  <si>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</si>
  <si>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</si>
  <si>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</si>
  <si>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</si>
  <si>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</si>
  <si>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</si>
  <si>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</si>
  <si>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</si>
  <si>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</si>
  <si>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</si>
  <si>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</si>
  <si>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</si>
  <si>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</si>
  <si>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</si>
  <si>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</si>
  <si>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</si>
  <si>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</si>
  <si>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</si>
  <si>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</si>
  <si>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</si>
  <si>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</si>
  <si>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</si>
  <si>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</si>
  <si>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</si>
  <si>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</si>
  <si>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</si>
  <si>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</si>
  <si>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</si>
  <si>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</si>
  <si>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</si>
  <si>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</si>
  <si>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</si>
  <si>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</si>
  <si>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</si>
  <si>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</si>
  <si>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</si>
  <si>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</si>
  <si>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</si>
  <si>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</si>
  <si>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</si>
  <si>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</si>
  <si>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</si>
  <si>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</si>
  <si>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</si>
  <si>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</si>
  <si>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</si>
  <si>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</si>
  <si>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</si>
  <si>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</si>
  <si>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</si>
  <si>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</si>
  <si>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</si>
  <si>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</si>
  <si>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</si>
  <si>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</si>
  <si>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</si>
  <si>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</si>
  <si>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</si>
  <si>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</si>
  <si>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</si>
  <si>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</si>
  <si>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</si>
  <si>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</si>
  <si>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</si>
  <si>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</si>
  <si>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</si>
  <si>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</si>
  <si>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</si>
  <si>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</si>
  <si>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</si>
  <si>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</si>
  <si>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</si>
  <si>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</si>
  <si>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</si>
  <si>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</si>
  <si>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</si>
  <si>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</si>
  <si>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</si>
  <si>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</si>
  <si>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</si>
  <si>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</si>
  <si>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</si>
  <si>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</si>
  <si>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</si>
  <si>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</si>
  <si>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</si>
  <si>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</si>
  <si>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</si>
  <si>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</si>
  <si>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</si>
  <si>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</si>
  <si>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</si>
  <si>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</si>
  <si>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</si>
  <si>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</si>
  <si>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</si>
  <si>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</si>
  <si>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</si>
  <si>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</si>
  <si>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</si>
  <si>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</si>
  <si>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</si>
  <si>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</si>
  <si>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</si>
  <si>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</si>
  <si>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</si>
  <si>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</si>
  <si>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</si>
  <si>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</si>
  <si>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</si>
  <si>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</si>
  <si>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</si>
  <si>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</si>
  <si>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</si>
  <si>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</si>
  <si>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</si>
  <si>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</si>
  <si>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</si>
  <si>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</si>
  <si>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</si>
  <si>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</si>
  <si>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</si>
  <si>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</si>
  <si>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</si>
  <si>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</si>
  <si>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</si>
  <si>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</si>
  <si>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</si>
  <si>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</si>
  <si>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</si>
  <si>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</si>
  <si>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</si>
  <si>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</si>
  <si>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</si>
  <si>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</si>
  <si>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</si>
  <si>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</si>
  <si>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</si>
  <si>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</si>
  <si>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</si>
  <si>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</si>
  <si>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</si>
  <si>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</si>
  <si>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</si>
  <si>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</si>
  <si>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</si>
  <si>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</si>
  <si>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</si>
  <si>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</si>
  <si>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</si>
  <si>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</si>
  <si>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</si>
  <si>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</si>
  <si>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</si>
  <si>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</si>
  <si>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</si>
  <si>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</si>
  <si>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</si>
  <si>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</si>
  <si>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</si>
  <si>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</si>
  <si>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</si>
  <si>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</si>
  <si>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</si>
  <si>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</si>
  <si>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</si>
  <si>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</si>
  <si>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</si>
  <si>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</si>
  <si>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</si>
  <si>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</si>
  <si>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</si>
  <si>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</si>
  <si>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</si>
  <si>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</si>
  <si>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</si>
  <si>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</si>
  <si>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</si>
  <si>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</si>
  <si>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</si>
  <si>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</si>
  <si>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</si>
  <si>
    <t>Prestamo personal</t>
  </si>
  <si>
    <t>Morales Juan P</t>
  </si>
  <si>
    <t>Prestamo personal salud padre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</si>
</sst>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4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0" fillId="0" borderId="25"/>
    <xf numFmtId="44" fontId="30" fillId="0" borderId="25" applyFont="0" applyFill="0" applyBorder="0" applyAlignment="0" applyProtection="0"/>
  </cellStyleXfs>
  <cellXfs count="29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0" xfId="0" applyFont="1"/>
    <xf numFmtId="0" fontId="3" fillId="5" borderId="1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16" fontId="4" fillId="0" borderId="0" xfId="0" applyNumberFormat="1" applyFont="1" applyAlignment="1">
      <alignment horizontal="center"/>
    </xf>
    <xf numFmtId="0" fontId="4" fillId="6" borderId="1" xfId="0" applyFont="1" applyFill="1" applyBorder="1" applyAlignment="1">
      <alignment horizontal="center"/>
    </xf>
    <xf numFmtId="8" fontId="6" fillId="7" borderId="2" xfId="0" applyNumberFormat="1" applyFont="1" applyFill="1" applyBorder="1" applyAlignment="1">
      <alignment horizontal="center"/>
    </xf>
    <xf numFmtId="16" fontId="7" fillId="0" borderId="0" xfId="0" applyNumberFormat="1" applyFont="1" applyAlignment="1">
      <alignment horizontal="center" vertical="center"/>
    </xf>
    <xf numFmtId="167" fontId="3" fillId="0" borderId="3" xfId="0" applyNumberFormat="1" applyFont="1" applyBorder="1" applyAlignment="1">
      <alignment horizontal="center"/>
    </xf>
    <xf numFmtId="17" fontId="7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8" fontId="4" fillId="8" borderId="1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3" fillId="0" borderId="4" xfId="0" applyNumberFormat="1" applyFont="1" applyBorder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5" fontId="4" fillId="8" borderId="5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8" fontId="4" fillId="0" borderId="0" xfId="0" applyNumberFormat="1" applyFont="1" applyAlignment="1">
      <alignment horizont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167" fontId="3" fillId="9" borderId="6" xfId="0" applyNumberFormat="1" applyFont="1" applyFill="1" applyBorder="1" applyAlignment="1">
      <alignment horizontal="center"/>
    </xf>
    <xf numFmtId="165" fontId="4" fillId="8" borderId="1" xfId="0" applyNumberFormat="1" applyFont="1" applyFill="1" applyBorder="1" applyAlignment="1">
      <alignment horizontal="center" vertical="center"/>
    </xf>
    <xf numFmtId="8" fontId="7" fillId="0" borderId="0" xfId="0" applyNumberFormat="1" applyFont="1" applyAlignment="1">
      <alignment horizontal="center" vertical="center"/>
    </xf>
    <xf numFmtId="17" fontId="8" fillId="0" borderId="0" xfId="0" applyNumberFormat="1" applyFont="1" applyAlignment="1">
      <alignment horizontal="center" vertical="center"/>
    </xf>
    <xf numFmtId="8" fontId="8" fillId="0" borderId="0" xfId="0" applyNumberFormat="1" applyFont="1" applyAlignment="1">
      <alignment horizontal="center"/>
    </xf>
    <xf numFmtId="8" fontId="8" fillId="6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6" fontId="7" fillId="0" borderId="0" xfId="0" applyNumberFormat="1" applyFont="1" applyAlignment="1">
      <alignment horizontal="center"/>
    </xf>
    <xf numFmtId="6" fontId="7" fillId="6" borderId="1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67" fontId="3" fillId="0" borderId="3" xfId="0" applyNumberFormat="1" applyFont="1" applyBorder="1" applyAlignment="1">
      <alignment horizontal="center" vertical="center"/>
    </xf>
    <xf numFmtId="8" fontId="4" fillId="0" borderId="0" xfId="0" applyNumberFormat="1" applyFont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7" fontId="3" fillId="10" borderId="6" xfId="0" applyNumberFormat="1" applyFont="1" applyFill="1" applyBorder="1" applyAlignment="1">
      <alignment horizontal="center" vertical="center"/>
    </xf>
    <xf numFmtId="8" fontId="6" fillId="7" borderId="1" xfId="0" applyNumberFormat="1" applyFont="1" applyFill="1" applyBorder="1" applyAlignment="1">
      <alignment horizontal="center"/>
    </xf>
    <xf numFmtId="167" fontId="3" fillId="7" borderId="6" xfId="0" applyNumberFormat="1" applyFont="1" applyFill="1" applyBorder="1" applyAlignment="1">
      <alignment horizontal="center" vertical="center"/>
    </xf>
    <xf numFmtId="165" fontId="4" fillId="7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16" fontId="4" fillId="0" borderId="0" xfId="0" applyNumberFormat="1" applyFont="1" applyAlignment="1">
      <alignment horizontal="center" vertical="center"/>
    </xf>
    <xf numFmtId="165" fontId="4" fillId="8" borderId="2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8" fontId="4" fillId="8" borderId="1" xfId="0" applyNumberFormat="1" applyFont="1" applyFill="1" applyBorder="1"/>
    <xf numFmtId="16" fontId="4" fillId="0" borderId="0" xfId="0" applyNumberFormat="1" applyFont="1"/>
    <xf numFmtId="167" fontId="3" fillId="0" borderId="0" xfId="0" applyNumberFormat="1" applyFont="1" applyAlignment="1">
      <alignment horizontal="center" vertical="center"/>
    </xf>
    <xf numFmtId="165" fontId="4" fillId="11" borderId="1" xfId="0" applyNumberFormat="1" applyFont="1" applyFill="1" applyBorder="1" applyAlignment="1">
      <alignment horizontal="center"/>
    </xf>
    <xf numFmtId="165" fontId="8" fillId="8" borderId="5" xfId="0" applyNumberFormat="1" applyFont="1" applyFill="1" applyBorder="1" applyAlignment="1">
      <alignment horizontal="center" vertical="center"/>
    </xf>
    <xf numFmtId="165" fontId="4" fillId="7" borderId="5" xfId="0" applyNumberFormat="1" applyFont="1" applyFill="1" applyBorder="1" applyAlignment="1">
      <alignment horizontal="center" vertical="center"/>
    </xf>
    <xf numFmtId="8" fontId="6" fillId="12" borderId="2" xfId="0" applyNumberFormat="1" applyFont="1" applyFill="1" applyBorder="1" applyAlignment="1">
      <alignment horizontal="center"/>
    </xf>
    <xf numFmtId="165" fontId="4" fillId="12" borderId="1" xfId="0" applyNumberFormat="1" applyFont="1" applyFill="1" applyBorder="1" applyAlignment="1">
      <alignment horizontal="center" vertical="center"/>
    </xf>
    <xf numFmtId="165" fontId="6" fillId="8" borderId="1" xfId="0" applyNumberFormat="1" applyFont="1" applyFill="1" applyBorder="1" applyAlignment="1">
      <alignment horizontal="center" vertical="center"/>
    </xf>
    <xf numFmtId="165" fontId="6" fillId="12" borderId="1" xfId="0" applyNumberFormat="1" applyFont="1" applyFill="1" applyBorder="1" applyAlignment="1">
      <alignment horizontal="center" vertical="center"/>
    </xf>
    <xf numFmtId="164" fontId="4" fillId="8" borderId="1" xfId="0" applyNumberFormat="1" applyFont="1" applyFill="1" applyBorder="1"/>
    <xf numFmtId="0" fontId="8" fillId="0" borderId="0" xfId="0" applyFont="1"/>
    <xf numFmtId="6" fontId="4" fillId="8" borderId="1" xfId="0" applyNumberFormat="1" applyFont="1" applyFill="1" applyBorder="1" applyAlignment="1">
      <alignment horizontal="center" vertical="center"/>
    </xf>
    <xf numFmtId="6" fontId="4" fillId="0" borderId="0" xfId="0" applyNumberFormat="1" applyFont="1" applyAlignment="1">
      <alignment horizontal="center" vertical="center"/>
    </xf>
    <xf numFmtId="6" fontId="4" fillId="0" borderId="0" xfId="0" applyNumberFormat="1" applyFont="1"/>
    <xf numFmtId="164" fontId="9" fillId="0" borderId="0" xfId="0" applyNumberFormat="1" applyFont="1"/>
    <xf numFmtId="0" fontId="3" fillId="13" borderId="7" xfId="0" applyFont="1" applyFill="1" applyBorder="1" applyAlignment="1">
      <alignment horizontal="center" vertical="center" wrapText="1"/>
    </xf>
    <xf numFmtId="14" fontId="4" fillId="7" borderId="2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8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168" fontId="4" fillId="0" borderId="2" xfId="0" applyNumberFormat="1" applyFont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68" fontId="4" fillId="0" borderId="10" xfId="0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168" fontId="4" fillId="7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169" fontId="4" fillId="0" borderId="2" xfId="0" applyNumberFormat="1" applyFont="1" applyBorder="1" applyAlignment="1">
      <alignment horizontal="center" vertical="center" wrapText="1"/>
    </xf>
    <xf numFmtId="6" fontId="4" fillId="0" borderId="8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6" fontId="4" fillId="0" borderId="14" xfId="0" applyNumberFormat="1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6" fontId="8" fillId="0" borderId="8" xfId="0" applyNumberFormat="1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6" fontId="4" fillId="0" borderId="2" xfId="0" applyNumberFormat="1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/>
    </xf>
    <xf numFmtId="6" fontId="4" fillId="0" borderId="10" xfId="0" applyNumberFormat="1" applyFont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6" fontId="4" fillId="8" borderId="2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10" fillId="14" borderId="17" xfId="0" applyFont="1" applyFill="1" applyBorder="1" applyAlignment="1">
      <alignment horizontal="center" vertical="center" wrapText="1"/>
    </xf>
    <xf numFmtId="17" fontId="10" fillId="14" borderId="17" xfId="0" applyNumberFormat="1" applyFont="1" applyFill="1" applyBorder="1" applyAlignment="1">
      <alignment horizontal="center" vertical="center" wrapText="1"/>
    </xf>
    <xf numFmtId="17" fontId="10" fillId="14" borderId="18" xfId="0" applyNumberFormat="1" applyFont="1" applyFill="1" applyBorder="1" applyAlignment="1">
      <alignment horizontal="center" vertical="center" wrapText="1"/>
    </xf>
    <xf numFmtId="17" fontId="10" fillId="0" borderId="15" xfId="0" applyNumberFormat="1" applyFont="1" applyBorder="1" applyAlignment="1">
      <alignment horizontal="center" vertical="center" wrapText="1"/>
    </xf>
    <xf numFmtId="0" fontId="10" fillId="14" borderId="19" xfId="0" applyFont="1" applyFill="1" applyBorder="1" applyAlignment="1">
      <alignment horizontal="center" vertical="center" wrapText="1"/>
    </xf>
    <xf numFmtId="0" fontId="11" fillId="15" borderId="17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3" fillId="14" borderId="17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166" fontId="14" fillId="0" borderId="15" xfId="0" applyNumberFormat="1" applyFont="1" applyBorder="1" applyAlignment="1">
      <alignment horizontal="center" vertical="center"/>
    </xf>
    <xf numFmtId="166" fontId="15" fillId="0" borderId="21" xfId="0" applyNumberFormat="1" applyFont="1" applyBorder="1" applyAlignment="1">
      <alignment horizontal="center" vertical="center"/>
    </xf>
    <xf numFmtId="166" fontId="15" fillId="7" borderId="19" xfId="0" applyNumberFormat="1" applyFont="1" applyFill="1" applyBorder="1" applyAlignment="1">
      <alignment horizontal="center" vertical="center"/>
    </xf>
    <xf numFmtId="166" fontId="15" fillId="0" borderId="17" xfId="0" applyNumberFormat="1" applyFont="1" applyBorder="1" applyAlignment="1">
      <alignment horizontal="center" vertical="center"/>
    </xf>
    <xf numFmtId="166" fontId="15" fillId="0" borderId="17" xfId="0" applyNumberFormat="1" applyFont="1" applyBorder="1"/>
    <xf numFmtId="166" fontId="15" fillId="0" borderId="0" xfId="0" applyNumberFormat="1" applyFont="1"/>
    <xf numFmtId="166" fontId="12" fillId="7" borderId="17" xfId="0" applyNumberFormat="1" applyFont="1" applyFill="1" applyBorder="1" applyAlignment="1">
      <alignment horizontal="center" vertical="center"/>
    </xf>
    <xf numFmtId="166" fontId="12" fillId="0" borderId="0" xfId="0" applyNumberFormat="1" applyFont="1"/>
    <xf numFmtId="166" fontId="16" fillId="0" borderId="17" xfId="0" applyNumberFormat="1" applyFont="1" applyBorder="1" applyAlignment="1">
      <alignment horizontal="center" vertical="center"/>
    </xf>
    <xf numFmtId="0" fontId="14" fillId="0" borderId="0" xfId="0" applyFont="1"/>
    <xf numFmtId="0" fontId="12" fillId="0" borderId="0" xfId="0" applyFont="1"/>
    <xf numFmtId="166" fontId="17" fillId="14" borderId="17" xfId="0" applyNumberFormat="1" applyFont="1" applyFill="1" applyBorder="1" applyAlignment="1">
      <alignment horizontal="center" vertical="center"/>
    </xf>
    <xf numFmtId="166" fontId="16" fillId="7" borderId="17" xfId="0" applyNumberFormat="1" applyFont="1" applyFill="1" applyBorder="1" applyAlignment="1">
      <alignment horizontal="center" vertical="center"/>
    </xf>
    <xf numFmtId="166" fontId="16" fillId="0" borderId="20" xfId="0" applyNumberFormat="1" applyFont="1" applyBorder="1" applyAlignment="1">
      <alignment horizontal="center" vertical="center"/>
    </xf>
    <xf numFmtId="166" fontId="16" fillId="0" borderId="0" xfId="0" applyNumberFormat="1" applyFont="1" applyAlignment="1">
      <alignment horizontal="center" vertical="center"/>
    </xf>
    <xf numFmtId="0" fontId="16" fillId="0" borderId="0" xfId="0" applyFont="1"/>
    <xf numFmtId="166" fontId="14" fillId="7" borderId="17" xfId="0" applyNumberFormat="1" applyFont="1" applyFill="1" applyBorder="1" applyAlignment="1">
      <alignment horizontal="center" vertical="center"/>
    </xf>
    <xf numFmtId="0" fontId="14" fillId="0" borderId="15" xfId="0" applyFont="1" applyBorder="1"/>
    <xf numFmtId="170" fontId="9" fillId="7" borderId="1" xfId="0" applyNumberFormat="1" applyFont="1" applyFill="1" applyBorder="1"/>
    <xf numFmtId="166" fontId="15" fillId="0" borderId="22" xfId="0" applyNumberFormat="1" applyFont="1" applyBorder="1" applyAlignment="1">
      <alignment horizontal="center" vertical="center"/>
    </xf>
    <xf numFmtId="0" fontId="12" fillId="0" borderId="17" xfId="0" applyFont="1" applyBorder="1"/>
    <xf numFmtId="0" fontId="12" fillId="7" borderId="17" xfId="0" applyFont="1" applyFill="1" applyBorder="1"/>
    <xf numFmtId="0" fontId="14" fillId="0" borderId="17" xfId="0" applyFont="1" applyBorder="1"/>
    <xf numFmtId="0" fontId="14" fillId="0" borderId="20" xfId="0" applyFont="1" applyBorder="1"/>
    <xf numFmtId="0" fontId="10" fillId="16" borderId="17" xfId="0" applyFont="1" applyFill="1" applyBorder="1" applyAlignment="1">
      <alignment horizontal="left"/>
    </xf>
    <xf numFmtId="0" fontId="10" fillId="16" borderId="17" xfId="0" applyFont="1" applyFill="1" applyBorder="1"/>
    <xf numFmtId="166" fontId="10" fillId="16" borderId="17" xfId="0" applyNumberFormat="1" applyFont="1" applyFill="1" applyBorder="1"/>
    <xf numFmtId="166" fontId="10" fillId="16" borderId="18" xfId="0" applyNumberFormat="1" applyFont="1" applyFill="1" applyBorder="1"/>
    <xf numFmtId="0" fontId="10" fillId="0" borderId="15" xfId="0" applyFont="1" applyBorder="1"/>
    <xf numFmtId="166" fontId="10" fillId="16" borderId="19" xfId="0" applyNumberFormat="1" applyFont="1" applyFill="1" applyBorder="1"/>
    <xf numFmtId="0" fontId="12" fillId="0" borderId="0" xfId="0" applyFont="1" applyAlignment="1">
      <alignment horizontal="left"/>
    </xf>
    <xf numFmtId="166" fontId="13" fillId="0" borderId="0" xfId="0" applyNumberFormat="1" applyFont="1"/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0" fontId="9" fillId="0" borderId="0" xfId="0" applyFont="1"/>
    <xf numFmtId="0" fontId="20" fillId="0" borderId="26" xfId="0" applyFont="1" applyBorder="1" applyAlignment="1">
      <alignment horizontal="left" vertical="center"/>
    </xf>
    <xf numFmtId="0" fontId="21" fillId="0" borderId="27" xfId="0" applyFont="1" applyBorder="1"/>
    <xf numFmtId="171" fontId="21" fillId="0" borderId="28" xfId="0" applyNumberFormat="1" applyFont="1" applyBorder="1"/>
    <xf numFmtId="0" fontId="20" fillId="0" borderId="29" xfId="0" applyFont="1" applyBorder="1" applyAlignment="1">
      <alignment horizontal="left" vertical="center"/>
    </xf>
    <xf numFmtId="0" fontId="21" fillId="0" borderId="0" xfId="0" applyFont="1"/>
    <xf numFmtId="9" fontId="21" fillId="0" borderId="30" xfId="0" applyNumberFormat="1" applyFont="1" applyBorder="1"/>
    <xf numFmtId="0" fontId="21" fillId="0" borderId="30" xfId="0" applyFont="1" applyBorder="1"/>
    <xf numFmtId="0" fontId="20" fillId="0" borderId="31" xfId="0" applyFont="1" applyBorder="1" applyAlignment="1">
      <alignment horizontal="left" vertical="center"/>
    </xf>
    <xf numFmtId="0" fontId="21" fillId="0" borderId="9" xfId="0" applyFont="1" applyBorder="1"/>
    <xf numFmtId="14" fontId="21" fillId="0" borderId="11" xfId="0" applyNumberFormat="1" applyFont="1" applyBorder="1"/>
    <xf numFmtId="0" fontId="22" fillId="2" borderId="32" xfId="0" applyFont="1" applyFill="1" applyBorder="1" applyAlignment="1">
      <alignment horizontal="left" vertical="center"/>
    </xf>
    <xf numFmtId="0" fontId="13" fillId="2" borderId="13" xfId="0" applyFont="1" applyFill="1" applyBorder="1"/>
    <xf numFmtId="164" fontId="13" fillId="2" borderId="33" xfId="0" applyNumberFormat="1" applyFont="1" applyFill="1" applyBorder="1"/>
    <xf numFmtId="0" fontId="23" fillId="0" borderId="0" xfId="0" applyFont="1" applyAlignment="1">
      <alignment horizontal="left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25" fillId="0" borderId="0" xfId="0" applyFont="1"/>
    <xf numFmtId="0" fontId="22" fillId="2" borderId="2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/>
    </xf>
    <xf numFmtId="0" fontId="22" fillId="2" borderId="33" xfId="0" applyFont="1" applyFill="1" applyBorder="1" applyAlignment="1">
      <alignment horizontal="center"/>
    </xf>
    <xf numFmtId="0" fontId="9" fillId="7" borderId="16" xfId="0" applyFont="1" applyFill="1" applyBorder="1" applyAlignment="1">
      <alignment horizontal="center" vertical="center"/>
    </xf>
    <xf numFmtId="0" fontId="9" fillId="7" borderId="16" xfId="0" applyFont="1" applyFill="1" applyBorder="1"/>
    <xf numFmtId="170" fontId="9" fillId="7" borderId="16" xfId="0" applyNumberFormat="1" applyFont="1" applyFill="1" applyBorder="1"/>
    <xf numFmtId="170" fontId="23" fillId="7" borderId="34" xfId="0" applyNumberFormat="1" applyFont="1" applyFill="1" applyBorder="1"/>
    <xf numFmtId="1" fontId="9" fillId="7" borderId="16" xfId="0" applyNumberFormat="1" applyFont="1" applyFill="1" applyBorder="1" applyAlignment="1">
      <alignment horizontal="center" vertical="center"/>
    </xf>
    <xf numFmtId="14" fontId="9" fillId="7" borderId="35" xfId="0" applyNumberFormat="1" applyFont="1" applyFill="1" applyBorder="1"/>
    <xf numFmtId="170" fontId="9" fillId="7" borderId="34" xfId="0" applyNumberFormat="1" applyFont="1" applyFill="1" applyBorder="1"/>
    <xf numFmtId="170" fontId="9" fillId="0" borderId="0" xfId="0" applyNumberFormat="1" applyFont="1"/>
    <xf numFmtId="0" fontId="9" fillId="0" borderId="0" xfId="0" applyFont="1" applyAlignment="1">
      <alignment horizontal="center" vertical="center"/>
    </xf>
    <xf numFmtId="172" fontId="9" fillId="0" borderId="0" xfId="0" applyNumberFormat="1" applyFont="1"/>
    <xf numFmtId="10" fontId="23" fillId="0" borderId="0" xfId="0" applyNumberFormat="1" applyFont="1"/>
    <xf numFmtId="0" fontId="26" fillId="7" borderId="2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/>
    </xf>
    <xf numFmtId="0" fontId="28" fillId="7" borderId="33" xfId="0" applyFont="1" applyFill="1" applyBorder="1" applyAlignment="1">
      <alignment horizontal="center"/>
    </xf>
    <xf numFmtId="14" fontId="9" fillId="0" borderId="0" xfId="0" applyNumberFormat="1" applyFont="1"/>
    <xf numFmtId="0" fontId="3" fillId="17" borderId="1" xfId="0" applyFont="1" applyFill="1" applyBorder="1"/>
    <xf numFmtId="0" fontId="9" fillId="17" borderId="1" xfId="0" applyFont="1" applyFill="1" applyBorder="1"/>
    <xf numFmtId="1" fontId="9" fillId="18" borderId="16" xfId="0" applyNumberFormat="1" applyFont="1" applyFill="1" applyBorder="1" applyAlignment="1">
      <alignment horizontal="center" vertical="center"/>
    </xf>
    <xf numFmtId="14" fontId="9" fillId="18" borderId="35" xfId="0" applyNumberFormat="1" applyFont="1" applyFill="1" applyBorder="1"/>
    <xf numFmtId="170" fontId="9" fillId="18" borderId="16" xfId="0" applyNumberFormat="1" applyFont="1" applyFill="1" applyBorder="1"/>
    <xf numFmtId="170" fontId="9" fillId="18" borderId="34" xfId="0" applyNumberFormat="1" applyFont="1" applyFill="1" applyBorder="1"/>
    <xf numFmtId="1" fontId="9" fillId="7" borderId="36" xfId="0" applyNumberFormat="1" applyFont="1" applyFill="1" applyBorder="1" applyAlignment="1">
      <alignment horizontal="center" vertical="center"/>
    </xf>
    <xf numFmtId="170" fontId="9" fillId="7" borderId="36" xfId="0" applyNumberFormat="1" applyFont="1" applyFill="1" applyBorder="1"/>
    <xf numFmtId="170" fontId="9" fillId="7" borderId="37" xfId="0" applyNumberFormat="1" applyFont="1" applyFill="1" applyBorder="1"/>
    <xf numFmtId="171" fontId="9" fillId="0" borderId="0" xfId="0" applyNumberFormat="1" applyFont="1"/>
    <xf numFmtId="9" fontId="9" fillId="0" borderId="0" xfId="0" applyNumberFormat="1" applyFont="1"/>
    <xf numFmtId="170" fontId="9" fillId="19" borderId="16" xfId="0" applyNumberFormat="1" applyFont="1" applyFill="1" applyBorder="1"/>
    <xf numFmtId="164" fontId="9" fillId="0" borderId="38" xfId="0" applyNumberFormat="1" applyFont="1" applyBorder="1"/>
    <xf numFmtId="1" fontId="9" fillId="0" borderId="15" xfId="0" applyNumberFormat="1" applyFont="1" applyBorder="1" applyAlignment="1">
      <alignment horizontal="center" vertical="center"/>
    </xf>
    <xf numFmtId="170" fontId="9" fillId="0" borderId="15" xfId="0" applyNumberFormat="1" applyFont="1" applyBorder="1"/>
    <xf numFmtId="170" fontId="9" fillId="0" borderId="30" xfId="0" applyNumberFormat="1" applyFont="1" applyBorder="1"/>
    <xf numFmtId="0" fontId="3" fillId="0" borderId="0" xfId="0" applyFont="1"/>
    <xf numFmtId="0" fontId="9" fillId="7" borderId="2" xfId="0" applyFont="1" applyFill="1" applyBorder="1" applyAlignment="1">
      <alignment horizontal="center" vertical="center"/>
    </xf>
    <xf numFmtId="0" fontId="9" fillId="7" borderId="2" xfId="0" applyFont="1" applyFill="1" applyBorder="1"/>
    <xf numFmtId="170" fontId="9" fillId="7" borderId="2" xfId="0" applyNumberFormat="1" applyFont="1" applyFill="1" applyBorder="1"/>
    <xf numFmtId="170" fontId="23" fillId="7" borderId="2" xfId="0" applyNumberFormat="1" applyFont="1" applyFill="1" applyBorder="1"/>
    <xf numFmtId="1" fontId="9" fillId="7" borderId="2" xfId="0" applyNumberFormat="1" applyFont="1" applyFill="1" applyBorder="1" applyAlignment="1">
      <alignment horizontal="center" vertical="center"/>
    </xf>
    <xf numFmtId="14" fontId="9" fillId="7" borderId="2" xfId="0" applyNumberFormat="1" applyFont="1" applyFill="1" applyBorder="1"/>
    <xf numFmtId="0" fontId="9" fillId="0" borderId="2" xfId="0" applyFont="1" applyBorder="1"/>
    <xf numFmtId="170" fontId="9" fillId="0" borderId="2" xfId="0" applyNumberFormat="1" applyFont="1" applyBorder="1"/>
    <xf numFmtId="14" fontId="9" fillId="7" borderId="39" xfId="0" applyNumberFormat="1" applyFont="1" applyFill="1" applyBorder="1"/>
    <xf numFmtId="170" fontId="9" fillId="7" borderId="40" xfId="0" applyNumberFormat="1" applyFont="1" applyFill="1" applyBorder="1"/>
    <xf numFmtId="165" fontId="4" fillId="20" borderId="5" xfId="0" applyNumberFormat="1" applyFont="1" applyFill="1" applyBorder="1" applyAlignment="1">
      <alignment horizontal="center" vertical="center"/>
    </xf>
    <xf numFmtId="6" fontId="4" fillId="21" borderId="0" xfId="0" applyNumberFormat="1" applyFont="1" applyFill="1" applyAlignment="1">
      <alignment horizontal="center" vertical="center"/>
    </xf>
    <xf numFmtId="164" fontId="4" fillId="21" borderId="0" xfId="0" applyNumberFormat="1" applyFont="1" applyFill="1"/>
    <xf numFmtId="8" fontId="8" fillId="7" borderId="2" xfId="0" applyNumberFormat="1" applyFont="1" applyFill="1" applyBorder="1" applyAlignment="1">
      <alignment horizontal="center"/>
    </xf>
    <xf numFmtId="0" fontId="31" fillId="0" borderId="25" xfId="1" applyFont="1"/>
    <xf numFmtId="0" fontId="30" fillId="0" borderId="25" xfId="1"/>
    <xf numFmtId="0" fontId="34" fillId="0" borderId="26" xfId="1" applyFont="1" applyBorder="1" applyAlignment="1">
      <alignment horizontal="left" vertical="center"/>
    </xf>
    <xf numFmtId="0" fontId="35" fillId="0" borderId="27" xfId="1" applyFont="1" applyBorder="1"/>
    <xf numFmtId="171" fontId="35" fillId="0" borderId="28" xfId="1" applyNumberFormat="1" applyFont="1" applyBorder="1"/>
    <xf numFmtId="0" fontId="34" fillId="0" borderId="35" xfId="1" applyFont="1" applyBorder="1" applyAlignment="1">
      <alignment horizontal="left" vertical="center"/>
    </xf>
    <xf numFmtId="0" fontId="35" fillId="0" borderId="25" xfId="1" applyFont="1"/>
    <xf numFmtId="9" fontId="35" fillId="0" borderId="34" xfId="1" applyNumberFormat="1" applyFont="1" applyBorder="1"/>
    <xf numFmtId="0" fontId="35" fillId="0" borderId="34" xfId="1" applyFont="1" applyBorder="1"/>
    <xf numFmtId="0" fontId="34" fillId="0" borderId="39" xfId="1" applyFont="1" applyBorder="1" applyAlignment="1">
      <alignment horizontal="left" vertical="center"/>
    </xf>
    <xf numFmtId="0" fontId="35" fillId="0" borderId="9" xfId="1" applyFont="1" applyBorder="1"/>
    <xf numFmtId="14" fontId="35" fillId="0" borderId="37" xfId="1" applyNumberFormat="1" applyFont="1" applyBorder="1"/>
    <xf numFmtId="0" fontId="36" fillId="2" borderId="32" xfId="1" applyFont="1" applyFill="1" applyBorder="1" applyAlignment="1">
      <alignment horizontal="left" vertical="center"/>
    </xf>
    <xf numFmtId="0" fontId="37" fillId="2" borderId="13" xfId="1" applyFont="1" applyFill="1" applyBorder="1"/>
    <xf numFmtId="164" fontId="37" fillId="2" borderId="33" xfId="1" applyNumberFormat="1" applyFont="1" applyFill="1" applyBorder="1"/>
    <xf numFmtId="0" fontId="38" fillId="0" borderId="25" xfId="1" applyFont="1" applyAlignment="1">
      <alignment horizontal="left" vertical="center"/>
    </xf>
    <xf numFmtId="0" fontId="38" fillId="0" borderId="25" xfId="1" applyFont="1"/>
    <xf numFmtId="0" fontId="39" fillId="0" borderId="25" xfId="1" applyFont="1" applyAlignment="1">
      <alignment horizontal="center" vertical="center"/>
    </xf>
    <xf numFmtId="0" fontId="39" fillId="0" borderId="25" xfId="1" applyFont="1"/>
    <xf numFmtId="0" fontId="36" fillId="2" borderId="2" xfId="1" applyFont="1" applyFill="1" applyBorder="1" applyAlignment="1">
      <alignment horizontal="center" vertical="center"/>
    </xf>
    <xf numFmtId="0" fontId="36" fillId="2" borderId="2" xfId="1" applyFont="1" applyFill="1" applyBorder="1" applyAlignment="1">
      <alignment horizontal="center"/>
    </xf>
    <xf numFmtId="0" fontId="36" fillId="2" borderId="33" xfId="1" applyFont="1" applyFill="1" applyBorder="1" applyAlignment="1">
      <alignment horizontal="center"/>
    </xf>
    <xf numFmtId="0" fontId="31" fillId="7" borderId="16" xfId="1" applyFont="1" applyFill="1" applyBorder="1" applyAlignment="1">
      <alignment horizontal="center" vertical="center"/>
    </xf>
    <xf numFmtId="0" fontId="31" fillId="7" borderId="16" xfId="1" applyFont="1" applyFill="1" applyBorder="1"/>
    <xf numFmtId="170" fontId="31" fillId="7" borderId="16" xfId="1" applyNumberFormat="1" applyFont="1" applyFill="1" applyBorder="1"/>
    <xf numFmtId="170" fontId="38" fillId="7" borderId="34" xfId="1" applyNumberFormat="1" applyFont="1" applyFill="1" applyBorder="1"/>
    <xf numFmtId="1" fontId="31" fillId="7" borderId="16" xfId="1" applyNumberFormat="1" applyFont="1" applyFill="1" applyBorder="1" applyAlignment="1">
      <alignment horizontal="center" vertical="center"/>
    </xf>
    <xf numFmtId="14" fontId="31" fillId="7" borderId="35" xfId="1" applyNumberFormat="1" applyFont="1" applyFill="1" applyBorder="1"/>
    <xf numFmtId="170" fontId="31" fillId="7" borderId="34" xfId="1" applyNumberFormat="1" applyFont="1" applyFill="1" applyBorder="1"/>
    <xf numFmtId="1" fontId="31" fillId="7" borderId="36" xfId="1" applyNumberFormat="1" applyFont="1" applyFill="1" applyBorder="1" applyAlignment="1">
      <alignment horizontal="center" vertical="center"/>
    </xf>
    <xf numFmtId="14" fontId="31" fillId="7" borderId="39" xfId="1" applyNumberFormat="1" applyFont="1" applyFill="1" applyBorder="1"/>
    <xf numFmtId="170" fontId="31" fillId="7" borderId="36" xfId="1" applyNumberFormat="1" applyFont="1" applyFill="1" applyBorder="1"/>
    <xf numFmtId="170" fontId="31" fillId="7" borderId="37" xfId="1" applyNumberFormat="1" applyFont="1" applyFill="1" applyBorder="1"/>
    <xf numFmtId="0" fontId="31" fillId="0" borderId="25" xfId="1" applyFont="1" applyAlignment="1">
      <alignment horizontal="center" vertical="center"/>
    </xf>
    <xf numFmtId="0" fontId="34" fillId="0" borderId="41" xfId="1" applyFont="1" applyBorder="1" applyAlignment="1">
      <alignment horizontal="left" vertical="center"/>
    </xf>
    <xf numFmtId="0" fontId="35" fillId="0" borderId="41" xfId="1" applyFont="1" applyBorder="1"/>
    <xf numFmtId="171" fontId="35" fillId="0" borderId="41" xfId="1" applyNumberFormat="1" applyFont="1" applyBorder="1"/>
    <xf numFmtId="9" fontId="35" fillId="0" borderId="41" xfId="1" applyNumberFormat="1" applyFont="1" applyBorder="1"/>
    <xf numFmtId="14" fontId="35" fillId="0" borderId="41" xfId="1" applyNumberFormat="1" applyFont="1" applyBorder="1"/>
    <xf numFmtId="0" fontId="36" fillId="2" borderId="39" xfId="1" applyFont="1" applyFill="1" applyBorder="1" applyAlignment="1">
      <alignment horizontal="left" vertical="center"/>
    </xf>
    <xf numFmtId="0" fontId="37" fillId="2" borderId="9" xfId="1" applyFont="1" applyFill="1" applyBorder="1"/>
    <xf numFmtId="164" fontId="37" fillId="2" borderId="37" xfId="1" applyNumberFormat="1" applyFont="1" applyFill="1" applyBorder="1"/>
    <xf numFmtId="44" fontId="9" fillId="0" borderId="25" xfId="2" applyFont="1"/>
    <xf numFmtId="44" fontId="40" fillId="0" borderId="25" xfId="2" applyFont="1"/>
    <xf numFmtId="0" fontId="9" fillId="0" borderId="25" xfId="1" applyFont="1"/>
    <xf numFmtId="170" fontId="31" fillId="7" borderId="25" xfId="1" applyNumberFormat="1" applyFont="1" applyFill="1"/>
    <xf numFmtId="44" fontId="0" fillId="0" borderId="25" xfId="2" applyFont="1"/>
    <xf numFmtId="0" fontId="2" fillId="0" borderId="25" xfId="1" applyFont="1"/>
    <xf numFmtId="44" fontId="31" fillId="0" borderId="25" xfId="1" applyNumberFormat="1" applyFont="1"/>
    <xf numFmtId="17" fontId="30" fillId="0" borderId="41" xfId="1" applyNumberFormat="1" applyBorder="1" applyAlignment="1">
      <alignment horizontal="center" vertical="center"/>
    </xf>
    <xf numFmtId="44" fontId="40" fillId="0" borderId="41" xfId="2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166" fontId="13" fillId="14" borderId="25" xfId="0" applyNumberFormat="1" applyFont="1" applyFill="1" applyBorder="1" applyAlignment="1">
      <alignment horizontal="center" vertical="center"/>
    </xf>
    <xf numFmtId="166" fontId="14" fillId="0" borderId="16" xfId="0" applyNumberFormat="1" applyFont="1" applyBorder="1" applyAlignment="1">
      <alignment horizontal="center" vertical="center"/>
    </xf>
    <xf numFmtId="166" fontId="15" fillId="7" borderId="21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44" fontId="29" fillId="0" borderId="25" xfId="1" applyNumberFormat="1" applyFont="1"/>
    <xf numFmtId="164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6" borderId="25" xfId="0" applyFont="1" applyFill="1" applyBorder="1"/>
    <xf numFmtId="44" fontId="0" fillId="0" borderId="0" xfId="0" applyNumberFormat="1"/>
    <xf numFmtId="0" fontId="1" fillId="0" borderId="0" xfId="0" applyFont="1"/>
    <xf numFmtId="0" fontId="32" fillId="2" borderId="25" xfId="1" applyFont="1" applyFill="1" applyAlignment="1">
      <alignment horizontal="center" vertical="center"/>
    </xf>
    <xf numFmtId="0" fontId="33" fillId="0" borderId="25" xfId="1" applyFont="1"/>
    <xf numFmtId="0" fontId="18" fillId="2" borderId="23" xfId="0" applyFont="1" applyFill="1" applyBorder="1" applyAlignment="1">
      <alignment horizontal="center" vertical="center"/>
    </xf>
    <xf numFmtId="0" fontId="19" fillId="0" borderId="24" xfId="0" applyFont="1" applyBorder="1"/>
    <xf numFmtId="0" fontId="19" fillId="0" borderId="25" xfId="0" applyFont="1" applyBorder="1"/>
    <xf numFmtId="0" fontId="29" fillId="22" borderId="0" xfId="0" applyFont="1" applyFill="1"/>
    <xf numFmtId="6" fontId="4" fillId="23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8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workbookViewId="0">
      <selection activeCell="B19" sqref="B19:H19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2676872.31</v>
      </c>
      <c r="H2" s="282">
        <f>Prestamo!C232</f>
        <v>-382410.35999999987</v>
      </c>
      <c r="I2" s="282">
        <f>+Prestamo!Y231</f>
        <v>127470.11</v>
      </c>
      <c r="J2" s="283">
        <f t="shared" ref="J2:J21" si="1">+(E2/I2)-(G2/I2)</f>
        <v>3.0000002353492903</v>
      </c>
      <c r="K2" s="284">
        <v>45992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1350000</v>
      </c>
      <c r="H3" s="282">
        <f>Prestamo!C599</f>
        <v>-650000</v>
      </c>
      <c r="I3" s="282">
        <f>+Prestamo!J598</f>
        <v>225000</v>
      </c>
      <c r="J3" s="283">
        <f t="shared" si="1"/>
        <v>2.8888888888888893</v>
      </c>
      <c r="K3" s="284">
        <f t="shared" ref="K3:K19" si="2">+EDATE(D3,F3-1)</f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900000</v>
      </c>
      <c r="H4" s="8">
        <f>+Prestamo!C635</f>
        <v>-1100000</v>
      </c>
      <c r="I4" s="282">
        <f>+Prestamo!I634</f>
        <v>300000</v>
      </c>
      <c r="J4" s="283">
        <f t="shared" si="1"/>
        <v>3.666666666666667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Prestamo!D646</f>
        <v>45785</v>
      </c>
      <c r="D5" s="6">
        <v>45785</v>
      </c>
      <c r="E5" s="282">
        <f>Prestamo!E646</f>
        <v>700000</v>
      </c>
      <c r="F5" s="280">
        <f>Prestamo!G646</f>
        <v>6</v>
      </c>
      <c r="G5" s="282">
        <f t="shared" ref="G5:G19" si="3">+E5+H5</f>
        <v>580000</v>
      </c>
      <c r="H5" s="282">
        <f>Prestamo!C647</f>
        <v>-120000</v>
      </c>
      <c r="I5" s="282">
        <f>+Prestamo!I646</f>
        <v>116000</v>
      </c>
      <c r="J5" s="283">
        <f t="shared" si="1"/>
        <v>1.0344827586206895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+Prestamo!A755</f>
        <v>45882</v>
      </c>
      <c r="D6" s="6">
        <v>45931</v>
      </c>
      <c r="E6" s="282">
        <f>+Prestamo!E755</f>
        <v>810000</v>
      </c>
      <c r="F6" s="280">
        <f>+Prestamo!G755</f>
        <v>6</v>
      </c>
      <c r="G6" s="282">
        <f t="shared" si="3"/>
        <v>0</v>
      </c>
      <c r="H6" s="282">
        <f>+Prestamo!C756</f>
        <v>-810000</v>
      </c>
      <c r="I6" s="282">
        <f>+Prestamo!H755</f>
        <v>135000</v>
      </c>
      <c r="J6" s="283">
        <f t="shared" si="1"/>
        <v>6</v>
      </c>
      <c r="K6" s="284">
        <f t="shared" si="2"/>
        <v>46082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145</v>
      </c>
      <c r="B7" s="5" t="s">
        <v>17</v>
      </c>
      <c r="C7" s="6">
        <f>+Prestamo!D679</f>
        <v>45812</v>
      </c>
      <c r="D7" s="6">
        <v>45812</v>
      </c>
      <c r="E7" s="282">
        <f>+Prestamo!E679</f>
        <v>500000</v>
      </c>
      <c r="F7" s="280">
        <f>+Prestamo!G679</f>
        <v>5</v>
      </c>
      <c r="G7" s="282">
        <f t="shared" si="3"/>
        <v>400000</v>
      </c>
      <c r="H7" s="282">
        <f>Prestamo!C680</f>
        <v>-100000</v>
      </c>
      <c r="I7" s="282">
        <f>+Prestamo!H679</f>
        <v>100000</v>
      </c>
      <c r="J7" s="283">
        <f t="shared" si="1"/>
        <v>1</v>
      </c>
      <c r="K7" s="284">
        <f t="shared" si="2"/>
        <v>45934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99</v>
      </c>
      <c r="B8" s="7" t="s">
        <v>18</v>
      </c>
      <c r="C8" s="6">
        <f>+Prestamo!D683</f>
        <v>45713</v>
      </c>
      <c r="D8" s="6">
        <v>45717</v>
      </c>
      <c r="E8" s="282">
        <f>+Prestamo!E683</f>
        <v>1000000</v>
      </c>
      <c r="F8" s="280">
        <f>+Prestamo!G683</f>
        <v>10</v>
      </c>
      <c r="G8" s="282">
        <f t="shared" si="3"/>
        <v>700000</v>
      </c>
      <c r="H8" s="282">
        <f>Prestamo!C684</f>
        <v>-300000</v>
      </c>
      <c r="I8" s="282">
        <f>+Prestamo!K684</f>
        <v>100000</v>
      </c>
      <c r="J8" s="283">
        <f t="shared" si="1"/>
        <v>3</v>
      </c>
      <c r="K8" s="284">
        <f t="shared" si="2"/>
        <v>45992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194</v>
      </c>
      <c r="B9" s="7" t="s">
        <v>19</v>
      </c>
      <c r="C9" s="6">
        <f>+Prestamo!D692</f>
        <v>45723</v>
      </c>
      <c r="D9" s="6">
        <v>45723</v>
      </c>
      <c r="E9" s="282">
        <f>+Prestamo!E692</f>
        <v>6730514.9000000004</v>
      </c>
      <c r="F9" s="280">
        <f>+Prestamo!G692</f>
        <v>30</v>
      </c>
      <c r="G9" s="282">
        <f t="shared" si="3"/>
        <v>1570453.5</v>
      </c>
      <c r="H9" s="282">
        <f>Prestamo!C693</f>
        <v>-5160061.4000000004</v>
      </c>
      <c r="I9" s="282">
        <f>+Prestamo!K692</f>
        <v>224350.5</v>
      </c>
      <c r="J9" s="283">
        <f t="shared" si="1"/>
        <v>22.999999554268879</v>
      </c>
      <c r="K9" s="284">
        <f t="shared" si="2"/>
        <v>46606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246</v>
      </c>
      <c r="B10" s="7" t="s">
        <v>20</v>
      </c>
      <c r="C10" s="6">
        <f>+Prestamo!D697</f>
        <v>45723</v>
      </c>
      <c r="D10" s="6">
        <v>45723</v>
      </c>
      <c r="E10" s="282">
        <f>+Prestamo!E697</f>
        <v>6732285.5199999996</v>
      </c>
      <c r="F10" s="280">
        <f>+Prestamo!G697</f>
        <v>30</v>
      </c>
      <c r="G10" s="282">
        <f t="shared" si="3"/>
        <v>1570452.5</v>
      </c>
      <c r="H10" s="282">
        <f>Prestamo!C698</f>
        <v>-5161833.0199999996</v>
      </c>
      <c r="I10" s="282">
        <f>+Prestamo!K697</f>
        <v>224350.5</v>
      </c>
      <c r="J10" s="283">
        <f t="shared" si="1"/>
        <v>23.007896215965641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236</v>
      </c>
      <c r="B11" s="7" t="s">
        <v>24</v>
      </c>
      <c r="C11" s="6">
        <f>+Prestamo!D718</f>
        <v>45785</v>
      </c>
      <c r="D11" s="6">
        <v>45785</v>
      </c>
      <c r="E11" s="282">
        <f>+Prestamo!E718</f>
        <v>1194338.44</v>
      </c>
      <c r="F11" s="280">
        <f>+Prestamo!G718</f>
        <v>9</v>
      </c>
      <c r="G11" s="282">
        <f t="shared" si="3"/>
        <v>665000</v>
      </c>
      <c r="H11" s="282">
        <f>Prestamo!C719</f>
        <v>-529338.43999999994</v>
      </c>
      <c r="I11" s="282">
        <f>+Prestamo!I718</f>
        <v>133000</v>
      </c>
      <c r="J11" s="283">
        <f t="shared" si="1"/>
        <v>3.9799882706766905</v>
      </c>
      <c r="K11" s="284">
        <f t="shared" si="2"/>
        <v>46030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24</v>
      </c>
      <c r="B12" s="7" t="s">
        <v>27</v>
      </c>
      <c r="C12" s="6">
        <f>+Prestamo!D731</f>
        <v>45797</v>
      </c>
      <c r="D12" s="6">
        <v>45797</v>
      </c>
      <c r="E12" s="282">
        <f>+Prestamo!E731</f>
        <v>1500000</v>
      </c>
      <c r="F12" s="280">
        <f>+Prestamo!G731</f>
        <v>6</v>
      </c>
      <c r="G12" s="282">
        <f t="shared" si="3"/>
        <v>1250000</v>
      </c>
      <c r="H12" s="282">
        <f>+Prestamo!C732</f>
        <v>-250000</v>
      </c>
      <c r="I12" s="282">
        <f>+Prestamo!I731</f>
        <v>250000</v>
      </c>
      <c r="J12" s="283">
        <f t="shared" si="1"/>
        <v>1</v>
      </c>
      <c r="K12" s="284">
        <f t="shared" si="2"/>
        <v>45950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179</v>
      </c>
      <c r="B13" s="7" t="s">
        <v>28</v>
      </c>
      <c r="C13" s="6">
        <f>+Prestamo!D735</f>
        <v>45804</v>
      </c>
      <c r="D13" s="6">
        <v>45804</v>
      </c>
      <c r="E13" s="282">
        <f>+Prestamo!E735</f>
        <v>2485430.64</v>
      </c>
      <c r="F13" s="280">
        <f>+Prestamo!G735</f>
        <v>10</v>
      </c>
      <c r="G13" s="282">
        <f t="shared" si="3"/>
        <v>1250000</v>
      </c>
      <c r="H13" s="282">
        <f>Prestamo!C736</f>
        <v>-1235430.6400000001</v>
      </c>
      <c r="I13" s="282">
        <f>+Prestamo!I735</f>
        <v>250000</v>
      </c>
      <c r="J13" s="283">
        <f t="shared" si="1"/>
        <v>4.9417225600000005</v>
      </c>
      <c r="K13" s="284">
        <f t="shared" si="2"/>
        <v>46080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213</v>
      </c>
      <c r="B14" s="7" t="s">
        <v>29</v>
      </c>
      <c r="C14" s="6">
        <f>+Prestamo!D739</f>
        <v>45810</v>
      </c>
      <c r="D14" s="6">
        <v>45840</v>
      </c>
      <c r="E14" s="282">
        <f>+Prestamo!E739</f>
        <v>500000</v>
      </c>
      <c r="F14" s="280">
        <f>+Prestamo!G739</f>
        <v>5</v>
      </c>
      <c r="G14" s="282">
        <f t="shared" si="3"/>
        <v>400000</v>
      </c>
      <c r="H14" s="282">
        <f>Prestamo!C740</f>
        <v>-100000</v>
      </c>
      <c r="I14" s="282">
        <f>+Prestamo!H739</f>
        <v>100000</v>
      </c>
      <c r="J14" s="283">
        <f t="shared" si="1"/>
        <v>1</v>
      </c>
      <c r="K14" s="284">
        <f t="shared" si="2"/>
        <v>45963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213</v>
      </c>
      <c r="B15" s="7" t="s">
        <v>29</v>
      </c>
      <c r="C15" s="6">
        <f>+Prestamo!D743</f>
        <v>45944</v>
      </c>
      <c r="D15" s="6">
        <v>45992</v>
      </c>
      <c r="E15" s="282">
        <f>+Prestamo!E743</f>
        <v>300000</v>
      </c>
      <c r="F15" s="280">
        <f>+Prestamo!G743</f>
        <v>3</v>
      </c>
      <c r="G15" s="282">
        <f t="shared" si="3"/>
        <v>0</v>
      </c>
      <c r="H15" s="282">
        <f>+Prestamo!C744</f>
        <v>-300000</v>
      </c>
      <c r="I15" s="282">
        <f>+Prestamo!H743</f>
        <v>100000</v>
      </c>
      <c r="J15" s="283">
        <f t="shared" si="1"/>
        <v>3</v>
      </c>
      <c r="K15" s="284">
        <f t="shared" si="2"/>
        <v>46054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106</v>
      </c>
      <c r="B16" s="7" t="s">
        <v>176</v>
      </c>
      <c r="C16" s="6">
        <f>Prestamo!A767</f>
        <v>45909</v>
      </c>
      <c r="D16" s="6">
        <v>45901</v>
      </c>
      <c r="E16" s="282">
        <f>Prestamo!E767</f>
        <v>250000</v>
      </c>
      <c r="F16" s="280">
        <f>Prestamo!G767</f>
        <v>2</v>
      </c>
      <c r="G16" s="282">
        <f t="shared" si="3"/>
        <v>125000</v>
      </c>
      <c r="H16" s="282">
        <f>Prestamo!C768</f>
        <v>-125000</v>
      </c>
      <c r="I16" s="282">
        <f>Prestamo!H767</f>
        <v>125000</v>
      </c>
      <c r="J16" s="283">
        <f t="shared" si="1"/>
        <v>1</v>
      </c>
      <c r="K16" s="284">
        <f t="shared" si="2"/>
        <v>45931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106</v>
      </c>
      <c r="B17" s="7" t="s">
        <v>176</v>
      </c>
      <c r="C17" s="6">
        <f>+Prestamo!A771</f>
        <v>45930</v>
      </c>
      <c r="D17" s="6">
        <v>45962</v>
      </c>
      <c r="E17" s="282">
        <f>+Prestamo!E771</f>
        <v>942148.76</v>
      </c>
      <c r="F17" s="280">
        <f>+Prestamo!G771</f>
        <v>5</v>
      </c>
      <c r="G17" s="282">
        <f t="shared" si="3"/>
        <v>0</v>
      </c>
      <c r="H17" s="282">
        <f>+Prestamo!C772</f>
        <v>-942148.76</v>
      </c>
      <c r="I17" s="282">
        <f>+Prestamo!H771</f>
        <v>188429.75</v>
      </c>
      <c r="J17" s="283">
        <f t="shared" si="1"/>
        <v>5.0000000530701758</v>
      </c>
      <c r="K17" s="284">
        <f t="shared" si="2"/>
        <v>46082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7" t="s">
        <v>25</v>
      </c>
      <c r="C18" s="6">
        <f>+Prestamo!A775</f>
        <v>45915</v>
      </c>
      <c r="D18" s="6">
        <v>45901</v>
      </c>
      <c r="E18" s="282">
        <f>+Prestamo!E775</f>
        <v>480000</v>
      </c>
      <c r="F18" s="280">
        <f>+Prestamo!G775</f>
        <v>4</v>
      </c>
      <c r="G18" s="282">
        <f t="shared" si="3"/>
        <v>100000</v>
      </c>
      <c r="H18" s="282">
        <f>+Prestamo!C776</f>
        <v>-380000</v>
      </c>
      <c r="I18" s="282">
        <f>+Prestamo!H775</f>
        <v>100000</v>
      </c>
      <c r="J18" s="283">
        <f t="shared" si="1"/>
        <v>3.8</v>
      </c>
      <c r="K18" s="284">
        <f t="shared" si="2"/>
        <v>45992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96</v>
      </c>
      <c r="B19" s="7" t="s">
        <v>635</v>
      </c>
      <c r="C19" s="6">
        <f>+Prestamo!A779</f>
        <v>45916</v>
      </c>
      <c r="D19" s="6">
        <v>45901</v>
      </c>
      <c r="E19" s="9">
        <f>+Prestamo!E779</f>
        <v>700000</v>
      </c>
      <c r="F19" s="280">
        <f>+Prestamo!G779</f>
        <v>5</v>
      </c>
      <c r="G19" s="282">
        <f t="shared" si="3"/>
        <v>140000</v>
      </c>
      <c r="H19" s="282">
        <f>+Prestamo!C780</f>
        <v>-560000</v>
      </c>
      <c r="I19" s="9">
        <f>+Prestamo!H779</f>
        <v>140000</v>
      </c>
      <c r="J19" s="283">
        <f t="shared" si="1"/>
        <v>4</v>
      </c>
      <c r="K19" s="284">
        <f t="shared" si="2"/>
        <v>46023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10">
        <v>169</v>
      </c>
      <c r="B20" s="7" t="s">
        <v>23</v>
      </c>
      <c r="C20" s="6">
        <f>+Prestamo!A783</f>
        <v>45937</v>
      </c>
      <c r="D20" s="6">
        <v>45962</v>
      </c>
      <c r="E20" s="9">
        <f>+Prestamo!E783</f>
        <v>1000000</v>
      </c>
      <c r="F20" s="280">
        <f>+Prestamo!G783</f>
        <v>4</v>
      </c>
      <c r="G20" s="282">
        <f t="shared" ref="G20:G21" si="4">+E20+H20</f>
        <v>0</v>
      </c>
      <c r="H20" s="282">
        <f>+Prestamo!C784</f>
        <v>-1000000</v>
      </c>
      <c r="I20" s="9">
        <f>+Prestamo!H783</f>
        <v>250000</v>
      </c>
      <c r="J20" s="283">
        <f t="shared" si="1"/>
        <v>4</v>
      </c>
      <c r="K20" s="284">
        <f t="shared" ref="K20:K21" si="5">+EDATE(D20,F20-1)</f>
        <v>46054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f>+Prestamo!B787</f>
        <v>137</v>
      </c>
      <c r="B21" s="7" t="str">
        <f>+Prestamo!C787</f>
        <v>Martin Retamozo</v>
      </c>
      <c r="C21" s="6">
        <f>+Prestamo!A787</f>
        <v>45944</v>
      </c>
      <c r="D21" s="6">
        <v>45962</v>
      </c>
      <c r="E21" s="9">
        <f>+Prestamo!E787</f>
        <v>500000</v>
      </c>
      <c r="F21" s="280">
        <f>+Prestamo!G787</f>
        <v>2</v>
      </c>
      <c r="G21" s="282">
        <f t="shared" si="4"/>
        <v>0</v>
      </c>
      <c r="H21" s="282">
        <f>+Prestamo!C788</f>
        <v>-500000</v>
      </c>
      <c r="I21" s="9">
        <f>+Prestamo!H787</f>
        <v>250000</v>
      </c>
      <c r="J21" s="283">
        <f t="shared" si="1"/>
        <v>2</v>
      </c>
      <c r="K21" s="284">
        <f t="shared" si="5"/>
        <v>45992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3"/>
      <c r="B22" s="3"/>
      <c r="C22" s="3"/>
      <c r="D22" s="3"/>
      <c r="E22" s="9"/>
      <c r="F22" s="280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280"/>
      <c r="G23" s="3"/>
      <c r="H23" s="3"/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10"/>
      <c r="B24" s="3"/>
      <c r="C24" s="3"/>
      <c r="D24" s="3"/>
      <c r="E24" s="9"/>
      <c r="F24" s="280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280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9"/>
      <c r="F26" s="280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280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0"/>
      <c r="B28" s="3"/>
      <c r="C28" s="3"/>
      <c r="D28" s="3"/>
      <c r="E28" s="9"/>
      <c r="F28" s="280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280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9"/>
      <c r="F30" s="280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280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4"/>
      <c r="B32" s="3"/>
      <c r="C32" s="3"/>
      <c r="D32" s="3"/>
      <c r="E32" s="9"/>
      <c r="F32" s="280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10"/>
      <c r="B33" s="3"/>
      <c r="C33" s="3"/>
      <c r="D33" s="3"/>
      <c r="E33" s="9"/>
      <c r="F33" s="280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10"/>
      <c r="B34" s="3"/>
      <c r="C34" s="3"/>
      <c r="D34" s="3"/>
      <c r="E34" s="9"/>
      <c r="F34" s="280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280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4"/>
      <c r="B36" s="3"/>
      <c r="C36" s="3"/>
      <c r="D36" s="3"/>
      <c r="E36" s="9"/>
      <c r="F36" s="280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280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10"/>
      <c r="B38" s="3"/>
      <c r="C38" s="3"/>
      <c r="D38" s="3"/>
      <c r="E38" s="9"/>
      <c r="F38" s="280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9"/>
      <c r="F39" s="280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280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280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0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0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4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3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0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10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3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3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0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0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3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10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0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3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3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0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10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3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0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10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10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0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4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4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10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10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4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3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4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4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4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</sheetData>
  <conditionalFormatting sqref="A1 B3:B4 B8:D21">
    <cfRule type="cellIs" dxfId="27" priority="7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88"/>
  <sheetViews>
    <sheetView workbookViewId="0">
      <pane xSplit="1" topLeftCell="B1" activePane="topRight" state="frozen"/>
      <selection pane="topRight" activeCell="H757" sqref="H757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32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0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221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-382410.35999999987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32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222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-650000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32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0</v>
      </c>
      <c r="G634" s="4">
        <v>7</v>
      </c>
      <c r="H634" s="222">
        <v>300000</v>
      </c>
      <c r="I634" s="222">
        <v>300000</v>
      </c>
      <c r="J634" s="222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-1100000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B640" s="10"/>
      <c r="C640" s="27"/>
      <c r="F640" s="24"/>
      <c r="G640" s="4"/>
      <c r="H640" s="293" t="s">
        <v>163</v>
      </c>
    </row>
    <row r="641" spans="1:15" ht="14.25" customHeight="1" x14ac:dyDescent="0.3">
      <c r="C641" s="27"/>
      <c r="F641" s="56"/>
      <c r="G641" s="4"/>
      <c r="H641" s="19"/>
      <c r="I641" s="19"/>
      <c r="J641" s="19"/>
      <c r="K641" s="19"/>
      <c r="L641" s="19"/>
    </row>
    <row r="642" spans="1:15" ht="14.25" customHeight="1" x14ac:dyDescent="0.3">
      <c r="A642" s="17">
        <v>45946</v>
      </c>
      <c r="B642" s="10">
        <v>129</v>
      </c>
      <c r="C642" s="7" t="s">
        <v>14</v>
      </c>
      <c r="D642" s="17">
        <v>45946</v>
      </c>
      <c r="E642" s="8">
        <v>1500000</v>
      </c>
      <c r="F642" s="63">
        <f>+SUMIF(H641:AQ641,$B$1,H642:AT642)</f>
        <v>0</v>
      </c>
      <c r="G642" s="4">
        <v>5</v>
      </c>
      <c r="H642" s="294">
        <v>300000</v>
      </c>
      <c r="I642" s="294">
        <v>300000</v>
      </c>
      <c r="J642" s="294">
        <v>300000</v>
      </c>
      <c r="K642" s="294">
        <v>300000</v>
      </c>
      <c r="L642" s="294">
        <v>300000</v>
      </c>
    </row>
    <row r="643" spans="1:15" ht="14.25" customHeight="1" x14ac:dyDescent="0.3">
      <c r="B643" s="10"/>
      <c r="C643" s="27">
        <f>+SUMIFS(H642:AS642,H641:AS641,$A$1)-E642</f>
        <v>-1500000</v>
      </c>
      <c r="F643" s="24"/>
      <c r="G643" s="4"/>
    </row>
    <row r="644" spans="1:15" ht="14.25" customHeight="1" x14ac:dyDescent="0.3">
      <c r="C644" s="27"/>
      <c r="D644" s="57"/>
      <c r="E644" s="8"/>
      <c r="F644" s="56"/>
      <c r="J644" s="13"/>
      <c r="L644" t="s">
        <v>151</v>
      </c>
    </row>
    <row r="645" spans="1:15" ht="14.25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  <c r="K645" s="19" t="s">
        <v>32</v>
      </c>
      <c r="L645" s="19" t="s">
        <v>32</v>
      </c>
      <c r="M645" s="19"/>
    </row>
    <row r="646" spans="1:15" ht="14.25" customHeight="1" x14ac:dyDescent="0.3">
      <c r="A646" s="57">
        <v>45785</v>
      </c>
      <c r="B646" s="4">
        <v>109</v>
      </c>
      <c r="C646" s="5" t="s">
        <v>15</v>
      </c>
      <c r="D646" s="57">
        <v>45785</v>
      </c>
      <c r="E646" s="8">
        <v>700000</v>
      </c>
      <c r="F646" s="63">
        <f>+SUMIF(H645:BB645,$B$1,H646:BB646)</f>
        <v>0</v>
      </c>
      <c r="G646" s="10">
        <v>6</v>
      </c>
      <c r="H646" s="70">
        <v>116000</v>
      </c>
      <c r="I646" s="70">
        <v>116000</v>
      </c>
      <c r="J646" s="223">
        <v>116000</v>
      </c>
      <c r="K646" s="223">
        <v>116000</v>
      </c>
      <c r="L646" s="223">
        <v>116000</v>
      </c>
      <c r="M646" s="9">
        <v>120000</v>
      </c>
    </row>
    <row r="647" spans="1:15" ht="14.25" customHeight="1" x14ac:dyDescent="0.3">
      <c r="C647" s="27">
        <f>+SUMIFS(H646:AW646,H645:AW645,$A$1)-E646</f>
        <v>-120000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45688</v>
      </c>
      <c r="B650" s="4">
        <v>56</v>
      </c>
      <c r="C650" s="5" t="s">
        <v>190</v>
      </c>
      <c r="D650" s="57">
        <v>45688</v>
      </c>
      <c r="E650" s="8">
        <v>450000</v>
      </c>
      <c r="F650" s="63">
        <f>+SUMIF(H649:BB649,$B$1,H650:BB650)</f>
        <v>0</v>
      </c>
      <c r="G650" s="10">
        <v>3</v>
      </c>
      <c r="H650" s="70">
        <v>150000</v>
      </c>
      <c r="I650" s="70">
        <v>150000</v>
      </c>
      <c r="J650" s="70">
        <v>150000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hidden="1" customHeight="1" x14ac:dyDescent="0.3">
      <c r="F652" s="56"/>
      <c r="J652" s="13" t="s">
        <v>111</v>
      </c>
    </row>
    <row r="653" spans="1:15" ht="14.25" hidden="1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</row>
    <row r="654" spans="1:15" ht="14.25" hidden="1" customHeight="1" x14ac:dyDescent="0.3">
      <c r="A654" s="57">
        <v>45691</v>
      </c>
      <c r="B654" s="4">
        <v>198</v>
      </c>
      <c r="C654" s="5" t="s">
        <v>144</v>
      </c>
      <c r="D654" s="57">
        <v>45691</v>
      </c>
      <c r="E654" s="8">
        <v>264143.52</v>
      </c>
      <c r="F654" s="63">
        <f>+SUMIF(H653:BB653,$B$1,H654:BB654)</f>
        <v>0</v>
      </c>
      <c r="G654" s="10">
        <v>3</v>
      </c>
      <c r="H654" s="70">
        <v>88047.84</v>
      </c>
      <c r="I654" s="70">
        <v>88047.84</v>
      </c>
      <c r="J654" s="70">
        <v>88047.84</v>
      </c>
    </row>
    <row r="655" spans="1:15" ht="14.25" hidden="1" customHeight="1" x14ac:dyDescent="0.3">
      <c r="C655" s="27">
        <f>+SUMIFS(H654:AW654,H653:AW653,$A$1)-E654</f>
        <v>0</v>
      </c>
      <c r="D655" s="57"/>
      <c r="E655" s="8"/>
      <c r="F655" s="56"/>
    </row>
    <row r="656" spans="1:15" ht="14.25" hidden="1" customHeight="1" x14ac:dyDescent="0.3">
      <c r="F656" s="56"/>
      <c r="M656" s="13"/>
      <c r="O656" t="s">
        <v>151</v>
      </c>
    </row>
    <row r="657" spans="1:15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  <c r="J657" s="19" t="s">
        <v>32</v>
      </c>
      <c r="K657" s="19" t="s">
        <v>32</v>
      </c>
      <c r="L657" s="19" t="s">
        <v>32</v>
      </c>
      <c r="M657" s="19" t="s">
        <v>32</v>
      </c>
      <c r="N657" s="19" t="s">
        <v>32</v>
      </c>
      <c r="O657" s="19" t="s">
        <v>32</v>
      </c>
    </row>
    <row r="658" spans="1:15" ht="14.25" hidden="1" customHeight="1" x14ac:dyDescent="0.3">
      <c r="A658" s="57">
        <v>45692</v>
      </c>
      <c r="B658" s="4">
        <v>125</v>
      </c>
      <c r="C658" s="5" t="s">
        <v>16</v>
      </c>
      <c r="D658" s="57">
        <v>45692</v>
      </c>
      <c r="E658" s="8">
        <v>883884.25</v>
      </c>
      <c r="F658" s="63">
        <f>+SUMIF(H657:AY657,$B$1,H658:AY658)</f>
        <v>0</v>
      </c>
      <c r="G658" s="10">
        <v>8</v>
      </c>
      <c r="H658" s="70">
        <v>110485.53</v>
      </c>
      <c r="I658" s="70">
        <v>110485.53</v>
      </c>
      <c r="J658" s="70">
        <v>110485.53</v>
      </c>
      <c r="K658" s="70">
        <v>110485.53</v>
      </c>
      <c r="L658" s="70">
        <v>110485.53</v>
      </c>
      <c r="M658" s="223">
        <v>110485.53</v>
      </c>
      <c r="N658" s="223">
        <v>110485.53</v>
      </c>
      <c r="O658" s="223">
        <v>110485.54</v>
      </c>
    </row>
    <row r="659" spans="1:15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5" ht="14.25" hidden="1" customHeight="1" x14ac:dyDescent="0.3">
      <c r="C660" s="27"/>
      <c r="D660" s="57"/>
      <c r="E660" s="8"/>
      <c r="F660" s="56"/>
      <c r="I660" s="13" t="s">
        <v>169</v>
      </c>
    </row>
    <row r="661" spans="1:15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5" ht="14.25" hidden="1" customHeight="1" x14ac:dyDescent="0.3">
      <c r="A662" s="57">
        <v>45686</v>
      </c>
      <c r="B662" s="4">
        <v>213</v>
      </c>
      <c r="C662" s="5" t="s">
        <v>173</v>
      </c>
      <c r="D662" s="57">
        <v>45686</v>
      </c>
      <c r="E662" s="8">
        <v>140495.87</v>
      </c>
      <c r="F662" s="63">
        <f>+SUMIF(H661:AY661,$B$1,H662:AY662)</f>
        <v>0</v>
      </c>
      <c r="G662" s="10">
        <v>2</v>
      </c>
      <c r="H662" s="70">
        <v>70247.929999999993</v>
      </c>
      <c r="I662" s="70">
        <v>70247.94</v>
      </c>
      <c r="J662" s="9"/>
    </row>
    <row r="663" spans="1:15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5" ht="14.25" hidden="1" customHeight="1" x14ac:dyDescent="0.3">
      <c r="F664" s="56"/>
      <c r="I664" s="13" t="s">
        <v>169</v>
      </c>
    </row>
    <row r="665" spans="1:15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</row>
    <row r="666" spans="1:15" ht="14.25" hidden="1" customHeight="1" x14ac:dyDescent="0.3">
      <c r="A666" s="57">
        <v>45701</v>
      </c>
      <c r="B666" s="4">
        <v>240</v>
      </c>
      <c r="C666" s="5" t="s">
        <v>196</v>
      </c>
      <c r="D666" s="57">
        <v>45701</v>
      </c>
      <c r="E666" s="8">
        <v>300000</v>
      </c>
      <c r="F666" s="63">
        <f>+SUMIF(H665:AY665,$B$1,H666:AY666)</f>
        <v>0</v>
      </c>
      <c r="G666" s="10">
        <v>2</v>
      </c>
      <c r="H666" s="70">
        <v>150000</v>
      </c>
      <c r="I666" s="70">
        <v>150000</v>
      </c>
    </row>
    <row r="667" spans="1:15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5" ht="14.25" hidden="1" customHeight="1" x14ac:dyDescent="0.3">
      <c r="C668" s="27"/>
      <c r="D668" s="57"/>
      <c r="E668" s="8"/>
      <c r="F668" s="56"/>
      <c r="K668" s="13" t="s">
        <v>121</v>
      </c>
    </row>
    <row r="669" spans="1:15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  <c r="K669" s="19" t="s">
        <v>32</v>
      </c>
    </row>
    <row r="670" spans="1:15" ht="14.25" hidden="1" customHeight="1" x14ac:dyDescent="0.3">
      <c r="A670" s="57">
        <v>45706</v>
      </c>
      <c r="B670" s="4">
        <v>145</v>
      </c>
      <c r="C670" s="5" t="s">
        <v>17</v>
      </c>
      <c r="D670" s="57">
        <v>45706</v>
      </c>
      <c r="E670" s="8">
        <v>800000</v>
      </c>
      <c r="F670" s="63">
        <f>+SUMIF(H669:AY669,$B$1,H670:AY670)</f>
        <v>0</v>
      </c>
      <c r="G670" s="10">
        <v>4</v>
      </c>
      <c r="H670" s="70">
        <v>200000</v>
      </c>
      <c r="I670" s="70">
        <v>200000</v>
      </c>
      <c r="J670" s="70">
        <v>200000</v>
      </c>
      <c r="K670" s="70">
        <v>200000</v>
      </c>
    </row>
    <row r="671" spans="1:15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5" ht="14.25" hidden="1" customHeight="1" x14ac:dyDescent="0.3">
      <c r="C672" s="27"/>
      <c r="D672" s="57"/>
      <c r="E672" s="8"/>
      <c r="F672" s="56"/>
      <c r="J672" s="13" t="s">
        <v>111</v>
      </c>
    </row>
    <row r="673" spans="1:17" ht="14.25" hidden="1" customHeight="1" x14ac:dyDescent="0.3">
      <c r="A673" s="57"/>
      <c r="C673" s="8"/>
      <c r="D673" s="57"/>
      <c r="E673" s="8"/>
      <c r="F673" s="56"/>
      <c r="H673" s="19" t="s">
        <v>32</v>
      </c>
      <c r="I673" s="19" t="s">
        <v>32</v>
      </c>
      <c r="J673" s="19" t="s">
        <v>32</v>
      </c>
    </row>
    <row r="674" spans="1:17" ht="14.25" hidden="1" customHeight="1" x14ac:dyDescent="0.3">
      <c r="A674" s="57">
        <v>45708</v>
      </c>
      <c r="B674" s="4">
        <v>237</v>
      </c>
      <c r="C674" s="5" t="s">
        <v>200</v>
      </c>
      <c r="D674" s="57">
        <v>45708</v>
      </c>
      <c r="E674" s="8">
        <v>300000</v>
      </c>
      <c r="F674" s="63">
        <f>+SUMIF(H673:AY673,$B$1,H674:AY674)</f>
        <v>0</v>
      </c>
      <c r="G674" s="10">
        <v>3</v>
      </c>
      <c r="H674" s="70">
        <v>100000</v>
      </c>
      <c r="I674" s="70">
        <v>100000</v>
      </c>
      <c r="J674" s="70">
        <v>100000</v>
      </c>
    </row>
    <row r="675" spans="1:17" ht="14.25" hidden="1" customHeight="1" x14ac:dyDescent="0.3">
      <c r="C675" s="27">
        <f>+SUMIFS(H674:AT674,H673:AT673,$A$1)-E674</f>
        <v>0</v>
      </c>
      <c r="D675" s="57"/>
      <c r="E675" s="8"/>
      <c r="F675" s="56"/>
    </row>
    <row r="676" spans="1:17" ht="14.25" hidden="1" customHeight="1" x14ac:dyDescent="0.3">
      <c r="C676" s="27"/>
      <c r="D676" s="57"/>
      <c r="E676" s="8"/>
      <c r="F676" s="56"/>
    </row>
    <row r="677" spans="1:17" ht="14.25" customHeight="1" x14ac:dyDescent="0.3">
      <c r="C677" s="27"/>
      <c r="D677" s="57"/>
      <c r="E677" s="8"/>
      <c r="F677" s="56"/>
      <c r="I677" s="13"/>
      <c r="K677" t="s">
        <v>151</v>
      </c>
    </row>
    <row r="678" spans="1:17" ht="14.25" customHeight="1" x14ac:dyDescent="0.3">
      <c r="A678" s="57"/>
      <c r="C678" s="8"/>
      <c r="D678" s="57"/>
      <c r="E678" s="8"/>
      <c r="F678" s="56"/>
      <c r="H678" s="19" t="s">
        <v>32</v>
      </c>
      <c r="I678" s="19" t="s">
        <v>32</v>
      </c>
      <c r="J678" s="19" t="s">
        <v>32</v>
      </c>
      <c r="K678" s="19" t="s">
        <v>32</v>
      </c>
      <c r="L678" s="19"/>
    </row>
    <row r="679" spans="1:17" ht="14.25" customHeight="1" x14ac:dyDescent="0.3">
      <c r="A679" s="57">
        <v>45812</v>
      </c>
      <c r="B679" s="4">
        <v>145</v>
      </c>
      <c r="C679" s="5" t="s">
        <v>17</v>
      </c>
      <c r="D679" s="57">
        <v>45812</v>
      </c>
      <c r="E679" s="8">
        <v>500000</v>
      </c>
      <c r="F679" s="63">
        <f>+SUMIF(H678:AY678,$B$1,H679:AY679)</f>
        <v>0</v>
      </c>
      <c r="G679" s="10">
        <v>5</v>
      </c>
      <c r="H679" s="70">
        <v>100000</v>
      </c>
      <c r="I679" s="223">
        <v>100000</v>
      </c>
      <c r="J679" s="223">
        <v>100000</v>
      </c>
      <c r="K679" s="223">
        <v>100000</v>
      </c>
      <c r="L679" s="9">
        <v>100000</v>
      </c>
    </row>
    <row r="680" spans="1:17" ht="14.25" customHeight="1" x14ac:dyDescent="0.3">
      <c r="C680" s="27">
        <f>+SUMIFS(H679:AT679,H678:AT678,$A$1)-E679</f>
        <v>-100000</v>
      </c>
      <c r="D680" s="57"/>
      <c r="E680" s="8"/>
      <c r="F680" s="56"/>
    </row>
    <row r="681" spans="1:17" ht="14.25" customHeight="1" x14ac:dyDescent="0.3">
      <c r="C681" s="27"/>
      <c r="D681" s="57"/>
      <c r="E681" s="8"/>
      <c r="F681" s="56"/>
    </row>
    <row r="682" spans="1:17" ht="14.25" customHeight="1" x14ac:dyDescent="0.3">
      <c r="F682" s="56"/>
      <c r="L682" s="13"/>
      <c r="N682" t="s">
        <v>151</v>
      </c>
    </row>
    <row r="683" spans="1:17" ht="14.25" customHeight="1" x14ac:dyDescent="0.3">
      <c r="A683" s="17">
        <v>45713</v>
      </c>
      <c r="B683" s="10">
        <v>99</v>
      </c>
      <c r="C683" s="7" t="s">
        <v>18</v>
      </c>
      <c r="D683" s="17">
        <v>45713</v>
      </c>
      <c r="E683" s="8">
        <v>1000000</v>
      </c>
      <c r="F683" s="63">
        <f>+SUMIF(H683:AY683,$B$1,H684:AY684)</f>
        <v>0</v>
      </c>
      <c r="G683" s="10">
        <v>10</v>
      </c>
      <c r="H683" s="19" t="s">
        <v>32</v>
      </c>
      <c r="I683" s="19" t="s">
        <v>32</v>
      </c>
      <c r="J683" s="19" t="s">
        <v>32</v>
      </c>
      <c r="K683" s="19" t="s">
        <v>32</v>
      </c>
      <c r="L683" s="19" t="s">
        <v>32</v>
      </c>
      <c r="M683" s="19" t="s">
        <v>32</v>
      </c>
      <c r="N683" s="19" t="s">
        <v>32</v>
      </c>
      <c r="O683" s="19"/>
      <c r="P683" s="19"/>
      <c r="Q683" s="19"/>
    </row>
    <row r="684" spans="1:17" ht="14.25" customHeight="1" x14ac:dyDescent="0.3">
      <c r="C684" s="27">
        <f>+SUMIFS(H684:AT684,H683:AT683,$A$1)-E683</f>
        <v>-300000</v>
      </c>
      <c r="F684" s="56"/>
      <c r="H684" s="70">
        <v>100000</v>
      </c>
      <c r="I684" s="70">
        <v>100000</v>
      </c>
      <c r="J684" s="70">
        <v>100000</v>
      </c>
      <c r="K684" s="70">
        <v>100000</v>
      </c>
      <c r="L684" s="223">
        <v>100000</v>
      </c>
      <c r="M684" s="223">
        <v>100000</v>
      </c>
      <c r="N684" s="223">
        <v>100000</v>
      </c>
      <c r="O684" s="9">
        <v>100000</v>
      </c>
      <c r="P684" s="9">
        <v>100000</v>
      </c>
      <c r="Q684" s="9">
        <v>100000</v>
      </c>
    </row>
    <row r="685" spans="1:17" ht="14.25" hidden="1" customHeight="1" x14ac:dyDescent="0.3">
      <c r="F685" s="56"/>
    </row>
    <row r="686" spans="1:17" ht="14.25" hidden="1" customHeight="1" x14ac:dyDescent="0.3">
      <c r="F686" s="56"/>
      <c r="J686" s="13" t="s">
        <v>121</v>
      </c>
    </row>
    <row r="687" spans="1:17" ht="14.25" hidden="1" customHeight="1" x14ac:dyDescent="0.3">
      <c r="A687" s="17">
        <v>45723</v>
      </c>
      <c r="B687" s="10">
        <v>106</v>
      </c>
      <c r="C687" s="7" t="s">
        <v>176</v>
      </c>
      <c r="D687" s="17">
        <v>45723</v>
      </c>
      <c r="E687" s="8">
        <v>280000</v>
      </c>
      <c r="F687" s="63">
        <f ca="1">+SUMIF(H687:AY687,$B$1,H688:AU688)</f>
        <v>0</v>
      </c>
      <c r="H687" s="19" t="s">
        <v>32</v>
      </c>
      <c r="I687" s="19" t="s">
        <v>32</v>
      </c>
      <c r="J687" s="19" t="s">
        <v>32</v>
      </c>
    </row>
    <row r="688" spans="1:17" ht="14.25" hidden="1" customHeight="1" x14ac:dyDescent="0.3">
      <c r="C688" s="27">
        <f>+SUMIFS(H688:AP688,H687:AP687,$A$1)-E687</f>
        <v>0</v>
      </c>
      <c r="F688" s="56"/>
      <c r="G688" s="10">
        <v>3</v>
      </c>
      <c r="H688" s="70">
        <v>93000</v>
      </c>
      <c r="I688" s="70">
        <v>93000</v>
      </c>
      <c r="J688" s="70">
        <v>94000</v>
      </c>
    </row>
    <row r="689" spans="1:42" ht="14.25" customHeight="1" x14ac:dyDescent="0.3">
      <c r="F689" s="56"/>
    </row>
    <row r="690" spans="1:42" ht="14.25" customHeight="1" x14ac:dyDescent="0.3">
      <c r="F690" s="56"/>
      <c r="L690" s="13"/>
      <c r="N690" t="s">
        <v>151</v>
      </c>
    </row>
    <row r="691" spans="1:42" ht="14.25" customHeight="1" x14ac:dyDescent="0.3">
      <c r="F691" s="56"/>
      <c r="G691" s="4"/>
      <c r="H691" s="19" t="s">
        <v>32</v>
      </c>
      <c r="I691" s="19" t="s">
        <v>32</v>
      </c>
      <c r="J691" s="19" t="s">
        <v>32</v>
      </c>
      <c r="K691" s="19" t="s">
        <v>32</v>
      </c>
      <c r="L691" s="19" t="s">
        <v>32</v>
      </c>
      <c r="M691" s="19" t="s">
        <v>32</v>
      </c>
      <c r="N691" s="19" t="s">
        <v>32</v>
      </c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</row>
    <row r="692" spans="1:42" ht="14.25" customHeight="1" x14ac:dyDescent="0.3">
      <c r="A692" s="17">
        <v>45723</v>
      </c>
      <c r="B692" s="4">
        <v>194</v>
      </c>
      <c r="C692" s="7" t="s">
        <v>19</v>
      </c>
      <c r="D692" s="17">
        <v>45723</v>
      </c>
      <c r="E692" s="8">
        <v>6730514.9000000004</v>
      </c>
      <c r="F692" s="63">
        <f>+SUMIF(H691:AJ691,$B$1,H692:AM692)</f>
        <v>0</v>
      </c>
      <c r="G692" s="4">
        <v>30</v>
      </c>
      <c r="H692" s="70">
        <v>224350.5</v>
      </c>
      <c r="I692" s="70">
        <v>224350.5</v>
      </c>
      <c r="J692" s="70">
        <v>224350.5</v>
      </c>
      <c r="K692" s="70">
        <v>224350.5</v>
      </c>
      <c r="L692" s="223">
        <v>224350.5</v>
      </c>
      <c r="M692" s="223">
        <v>224350.5</v>
      </c>
      <c r="N692" s="223">
        <v>224350.5</v>
      </c>
      <c r="O692" s="9">
        <v>224350.5</v>
      </c>
      <c r="P692" s="9">
        <v>224350.5</v>
      </c>
      <c r="Q692" s="9">
        <v>224350.5</v>
      </c>
      <c r="R692" s="9">
        <v>224350.5</v>
      </c>
      <c r="S692" s="9">
        <v>224350.5</v>
      </c>
      <c r="T692" s="9">
        <v>224350.5</v>
      </c>
      <c r="U692" s="9">
        <v>224350.5</v>
      </c>
      <c r="V692" s="9">
        <v>224350.5</v>
      </c>
      <c r="W692" s="9">
        <v>224350.5</v>
      </c>
      <c r="X692" s="9">
        <v>224350.5</v>
      </c>
      <c r="Y692" s="9">
        <v>224350.5</v>
      </c>
      <c r="Z692" s="9">
        <v>224350.5</v>
      </c>
      <c r="AA692" s="9">
        <v>224350.5</v>
      </c>
      <c r="AB692" s="9">
        <v>224350.5</v>
      </c>
      <c r="AC692" s="9">
        <v>224350.5</v>
      </c>
      <c r="AD692" s="9">
        <v>224350.5</v>
      </c>
      <c r="AE692" s="9">
        <v>224350.5</v>
      </c>
      <c r="AF692" s="9">
        <v>224350.5</v>
      </c>
      <c r="AG692" s="9">
        <v>224350.5</v>
      </c>
      <c r="AH692" s="9">
        <v>224350.5</v>
      </c>
      <c r="AI692" s="9">
        <v>224350.5</v>
      </c>
      <c r="AJ692" s="9">
        <v>224350.5</v>
      </c>
      <c r="AK692" s="9">
        <v>224350.4</v>
      </c>
      <c r="AL692" s="9"/>
      <c r="AM692" s="9"/>
      <c r="AN692" s="9"/>
      <c r="AO692" s="9"/>
      <c r="AP692" s="9"/>
    </row>
    <row r="693" spans="1:42" ht="14.25" customHeight="1" x14ac:dyDescent="0.3">
      <c r="C693" s="27">
        <f>+SUMIFS(H692:AP692,H691:AP691,$A$1)-E692</f>
        <v>-5160061.4000000004</v>
      </c>
      <c r="F693" s="56"/>
    </row>
    <row r="694" spans="1:42" ht="14.25" hidden="1" customHeight="1" x14ac:dyDescent="0.3">
      <c r="F694" s="56"/>
    </row>
    <row r="695" spans="1:42" ht="14.25" customHeight="1" x14ac:dyDescent="0.3">
      <c r="F695" s="56"/>
      <c r="L695" s="13"/>
      <c r="N695" t="s">
        <v>151</v>
      </c>
    </row>
    <row r="696" spans="1:42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32</v>
      </c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</row>
    <row r="697" spans="1:42" ht="14.25" customHeight="1" x14ac:dyDescent="0.3">
      <c r="A697" s="17">
        <v>45723</v>
      </c>
      <c r="B697" s="4">
        <v>246</v>
      </c>
      <c r="C697" s="7" t="s">
        <v>20</v>
      </c>
      <c r="D697" s="17">
        <v>45723</v>
      </c>
      <c r="E697" s="8">
        <v>6732285.5199999996</v>
      </c>
      <c r="F697" s="63">
        <f>+SUMIF(H696:AJ696,$B$1,H697:AM697)</f>
        <v>0</v>
      </c>
      <c r="G697" s="4">
        <v>30</v>
      </c>
      <c r="H697" s="70">
        <v>207524.21</v>
      </c>
      <c r="I697" s="70">
        <v>241175.79</v>
      </c>
      <c r="J697" s="70">
        <v>224350.5</v>
      </c>
      <c r="K697" s="70">
        <v>224350.5</v>
      </c>
      <c r="L697" s="223">
        <v>224350.5</v>
      </c>
      <c r="M697" s="223">
        <v>224350.5</v>
      </c>
      <c r="N697" s="223">
        <v>224350.5</v>
      </c>
      <c r="O697" s="9">
        <v>224350.5</v>
      </c>
      <c r="P697" s="9">
        <v>224350.5</v>
      </c>
      <c r="Q697" s="9">
        <v>224350.5</v>
      </c>
      <c r="R697" s="9">
        <v>224350.5</v>
      </c>
      <c r="S697" s="9">
        <v>224350.5</v>
      </c>
      <c r="T697" s="9">
        <v>224350.5</v>
      </c>
      <c r="U697" s="9">
        <v>224350.5</v>
      </c>
      <c r="V697" s="9">
        <v>224350.5</v>
      </c>
      <c r="W697" s="9">
        <v>224350.5</v>
      </c>
      <c r="X697" s="9">
        <v>224350.5</v>
      </c>
      <c r="Y697" s="9">
        <v>224350.5</v>
      </c>
      <c r="Z697" s="9">
        <v>224350.5</v>
      </c>
      <c r="AA697" s="9">
        <v>224350.5</v>
      </c>
      <c r="AB697" s="9">
        <v>224350.5</v>
      </c>
      <c r="AC697" s="9">
        <v>224350.5</v>
      </c>
      <c r="AD697" s="9">
        <v>224350.5</v>
      </c>
      <c r="AE697" s="9">
        <v>224350.5</v>
      </c>
      <c r="AF697" s="9">
        <v>224350.5</v>
      </c>
      <c r="AG697" s="9">
        <v>224350.5</v>
      </c>
      <c r="AH697" s="9">
        <v>224350.5</v>
      </c>
      <c r="AI697" s="9">
        <v>224350.5</v>
      </c>
      <c r="AJ697" s="9">
        <v>224350.5</v>
      </c>
      <c r="AK697" s="9">
        <v>226122.02</v>
      </c>
    </row>
    <row r="698" spans="1:42" ht="14.25" customHeight="1" x14ac:dyDescent="0.3">
      <c r="C698" s="27">
        <f>+SUMIFS(H697:AP697,H696:AP696,$A$1)-E697</f>
        <v>-5161833.0199999996</v>
      </c>
      <c r="F698" s="56"/>
      <c r="G698" s="4"/>
    </row>
    <row r="699" spans="1:42" ht="14.25" hidden="1" customHeight="1" x14ac:dyDescent="0.3">
      <c r="C699" s="27"/>
      <c r="F699" s="56"/>
      <c r="G699" s="4"/>
      <c r="L699" s="13"/>
      <c r="N699" t="s">
        <v>151</v>
      </c>
    </row>
    <row r="700" spans="1:42" ht="14.25" hidden="1" customHeight="1" x14ac:dyDescent="0.3">
      <c r="F700" s="56"/>
      <c r="G700" s="4"/>
      <c r="H700" s="19" t="s">
        <v>32</v>
      </c>
      <c r="I700" s="19" t="s">
        <v>32</v>
      </c>
      <c r="J700" s="19" t="s">
        <v>32</v>
      </c>
      <c r="K700" s="19" t="s">
        <v>32</v>
      </c>
      <c r="L700" s="19" t="s">
        <v>32</v>
      </c>
      <c r="M700" s="19" t="s">
        <v>32</v>
      </c>
      <c r="N700" s="19" t="s">
        <v>32</v>
      </c>
    </row>
    <row r="701" spans="1:42" ht="14.25" hidden="1" customHeight="1" x14ac:dyDescent="0.3">
      <c r="A701" s="17">
        <v>45727</v>
      </c>
      <c r="B701" s="4">
        <v>71</v>
      </c>
      <c r="C701" s="7" t="s">
        <v>21</v>
      </c>
      <c r="D701" s="17">
        <v>45727</v>
      </c>
      <c r="E701" s="8">
        <v>2000000</v>
      </c>
      <c r="F701" s="63">
        <f>+SUMIF(H700:AF700,$B$1,H701:AI701)</f>
        <v>0</v>
      </c>
      <c r="G701" s="4">
        <v>7</v>
      </c>
      <c r="H701" s="70">
        <v>300000</v>
      </c>
      <c r="I701" s="70">
        <v>300000</v>
      </c>
      <c r="J701" s="70">
        <v>300000</v>
      </c>
      <c r="K701" s="70">
        <v>300000</v>
      </c>
      <c r="L701" s="223">
        <v>300000</v>
      </c>
      <c r="M701" s="223">
        <v>300000</v>
      </c>
      <c r="N701" s="223">
        <v>200000</v>
      </c>
    </row>
    <row r="702" spans="1:42" ht="14.25" hidden="1" customHeight="1" x14ac:dyDescent="0.3">
      <c r="B702" s="4"/>
      <c r="C702" s="27">
        <f>+SUMIFS(H701:AL701,H700:AL700,$A$1)-E701</f>
        <v>0</v>
      </c>
      <c r="F702" s="56"/>
      <c r="G702" s="4"/>
    </row>
    <row r="703" spans="1:42" ht="14.25" hidden="1" customHeight="1" x14ac:dyDescent="0.3">
      <c r="F703" s="56"/>
      <c r="G703" s="4"/>
    </row>
    <row r="704" spans="1:42" ht="14.25" hidden="1" customHeight="1" x14ac:dyDescent="0.3">
      <c r="C704" s="27"/>
      <c r="F704" s="56"/>
      <c r="G704" s="4"/>
      <c r="H704" s="13" t="s">
        <v>111</v>
      </c>
    </row>
    <row r="705" spans="1:17" ht="14.25" hidden="1" customHeight="1" x14ac:dyDescent="0.3">
      <c r="F705" s="56"/>
      <c r="G705" s="4"/>
      <c r="H705" s="19" t="s">
        <v>32</v>
      </c>
    </row>
    <row r="706" spans="1:17" ht="14.25" hidden="1" customHeight="1" x14ac:dyDescent="0.3">
      <c r="A706" s="17">
        <v>45742</v>
      </c>
      <c r="B706" s="4">
        <v>124</v>
      </c>
      <c r="C706" s="7" t="s">
        <v>165</v>
      </c>
      <c r="D706" s="17">
        <v>45742</v>
      </c>
      <c r="E706" s="8">
        <v>111699.58</v>
      </c>
      <c r="F706" s="63">
        <f>+SUMIF(H705:AF705,$B$1,H706:AI706)</f>
        <v>0</v>
      </c>
      <c r="G706" s="4">
        <v>1</v>
      </c>
      <c r="H706" s="70">
        <v>111699.58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45744</v>
      </c>
      <c r="B710" s="4">
        <v>25</v>
      </c>
      <c r="C710" s="7" t="s">
        <v>22</v>
      </c>
      <c r="D710" s="17">
        <v>45744</v>
      </c>
      <c r="E710" s="8">
        <v>300000</v>
      </c>
      <c r="F710" s="63">
        <f>+SUMIF(H709:AF709,$B$1,H710:AI710)</f>
        <v>0</v>
      </c>
      <c r="G710" s="4">
        <v>4</v>
      </c>
      <c r="H710" s="70">
        <v>75000</v>
      </c>
      <c r="I710" s="70">
        <v>75000</v>
      </c>
      <c r="J710" s="70">
        <v>75000</v>
      </c>
      <c r="K710" s="223">
        <v>75000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hidden="1" customHeight="1" x14ac:dyDescent="0.3">
      <c r="F712" s="56"/>
      <c r="G712" s="4"/>
      <c r="K712" s="13" t="s">
        <v>108</v>
      </c>
    </row>
    <row r="713" spans="1:17" ht="14.25" hidden="1" customHeight="1" x14ac:dyDescent="0.3">
      <c r="F713" s="56"/>
      <c r="G713" s="4"/>
      <c r="H713" s="19" t="s">
        <v>32</v>
      </c>
      <c r="I713" s="19" t="s">
        <v>32</v>
      </c>
      <c r="J713" s="19" t="s">
        <v>32</v>
      </c>
      <c r="K713" s="19" t="s">
        <v>32</v>
      </c>
    </row>
    <row r="714" spans="1:17" ht="14.25" hidden="1" customHeight="1" x14ac:dyDescent="0.3">
      <c r="A714" s="17">
        <v>45756</v>
      </c>
      <c r="B714" s="4">
        <v>169</v>
      </c>
      <c r="C714" s="7" t="s">
        <v>23</v>
      </c>
      <c r="D714" s="17">
        <v>45756</v>
      </c>
      <c r="E714" s="8">
        <v>1000000</v>
      </c>
      <c r="F714" s="63">
        <f>+SUMIF(H713:AF713,$B$1,H714:AI714)</f>
        <v>0</v>
      </c>
      <c r="G714" s="4">
        <v>4</v>
      </c>
      <c r="H714" s="70">
        <v>250000</v>
      </c>
      <c r="I714" s="70">
        <v>250000</v>
      </c>
      <c r="J714" s="70">
        <v>250000</v>
      </c>
      <c r="K714" s="223">
        <v>250000</v>
      </c>
    </row>
    <row r="715" spans="1:17" ht="14.25" hidden="1" customHeight="1" x14ac:dyDescent="0.3">
      <c r="B715" s="4"/>
      <c r="C715" s="27">
        <f>+SUMIFS(H714:AI714,H713:AI713,$A$1)-E714</f>
        <v>0</v>
      </c>
      <c r="F715" s="56"/>
      <c r="G715" s="4"/>
    </row>
    <row r="716" spans="1:17" ht="14.25" customHeight="1" x14ac:dyDescent="0.3">
      <c r="B716" s="4"/>
      <c r="C716" s="27"/>
      <c r="F716" s="56"/>
      <c r="G716" s="4"/>
      <c r="J716" s="13"/>
      <c r="L716" t="s">
        <v>151</v>
      </c>
    </row>
    <row r="717" spans="1:17" ht="14.25" customHeight="1" x14ac:dyDescent="0.3">
      <c r="F717" s="56"/>
      <c r="H717" s="19" t="s">
        <v>32</v>
      </c>
      <c r="I717" s="19" t="s">
        <v>32</v>
      </c>
      <c r="J717" s="19" t="s">
        <v>32</v>
      </c>
      <c r="K717" s="19" t="s">
        <v>32</v>
      </c>
      <c r="L717" s="19" t="s">
        <v>32</v>
      </c>
      <c r="M717" s="19"/>
      <c r="N717" s="19"/>
      <c r="O717" s="19"/>
      <c r="P717" s="19"/>
    </row>
    <row r="718" spans="1:17" ht="14.25" customHeight="1" x14ac:dyDescent="0.3">
      <c r="A718" s="57">
        <v>45785</v>
      </c>
      <c r="B718" s="10">
        <v>236</v>
      </c>
      <c r="C718" s="7" t="s">
        <v>24</v>
      </c>
      <c r="D718" s="57">
        <v>45785</v>
      </c>
      <c r="E718" s="8">
        <v>1194338.44</v>
      </c>
      <c r="F718" s="63">
        <f>+SUMIF(H717:AF717,$B$1,H718:AI718)</f>
        <v>0</v>
      </c>
      <c r="G718" s="4">
        <v>9</v>
      </c>
      <c r="H718" s="70">
        <v>133000</v>
      </c>
      <c r="I718" s="70">
        <v>133000</v>
      </c>
      <c r="J718" s="223">
        <v>133000</v>
      </c>
      <c r="K718" s="223">
        <v>133000</v>
      </c>
      <c r="L718" s="223">
        <v>133000</v>
      </c>
      <c r="M718" s="9">
        <v>133000</v>
      </c>
      <c r="N718" s="9">
        <v>133000</v>
      </c>
      <c r="O718" s="9">
        <v>133000</v>
      </c>
      <c r="P718" s="9">
        <v>130338.44</v>
      </c>
      <c r="Q718" s="9"/>
    </row>
    <row r="719" spans="1:17" ht="14.25" customHeight="1" x14ac:dyDescent="0.3">
      <c r="C719" s="27">
        <f>+SUMIFS(H718:AK718,H717:AK717,$A$1)-E718</f>
        <v>-529338.43999999994</v>
      </c>
      <c r="F719" s="56"/>
    </row>
    <row r="720" spans="1:17" ht="14.25" hidden="1" customHeight="1" x14ac:dyDescent="0.3">
      <c r="B720" s="4"/>
      <c r="C720" s="27"/>
      <c r="F720" s="56"/>
      <c r="G720" s="4"/>
      <c r="J720" s="13"/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</row>
    <row r="722" spans="1:17" ht="14.25" hidden="1" customHeight="1" x14ac:dyDescent="0.3">
      <c r="A722" s="57">
        <v>45790</v>
      </c>
      <c r="B722" s="10">
        <v>251</v>
      </c>
      <c r="C722" s="7" t="s">
        <v>25</v>
      </c>
      <c r="D722" s="57">
        <v>45790</v>
      </c>
      <c r="E722" s="8">
        <v>134710.75</v>
      </c>
      <c r="F722" s="63">
        <f>+SUMIF(H721:AF721,$B$1,H722:AI722)</f>
        <v>0</v>
      </c>
      <c r="G722" s="4">
        <v>3</v>
      </c>
      <c r="H722" s="70">
        <v>44404</v>
      </c>
      <c r="I722" s="70">
        <v>44404</v>
      </c>
      <c r="J722" s="223">
        <v>45902.75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  <c r="J724" s="13"/>
      <c r="K724" t="s">
        <v>161</v>
      </c>
    </row>
    <row r="725" spans="1:17" ht="14.25" hidden="1" customHeight="1" x14ac:dyDescent="0.3">
      <c r="B725" s="10"/>
      <c r="F725" s="56"/>
      <c r="H725" s="19" t="s">
        <v>32</v>
      </c>
      <c r="I725" s="19" t="s">
        <v>32</v>
      </c>
      <c r="J725" s="19" t="s">
        <v>32</v>
      </c>
      <c r="K725" s="19" t="s">
        <v>32</v>
      </c>
    </row>
    <row r="726" spans="1:17" ht="14.25" hidden="1" customHeight="1" x14ac:dyDescent="0.3">
      <c r="A726" s="57">
        <v>45798</v>
      </c>
      <c r="B726" s="10">
        <v>176</v>
      </c>
      <c r="C726" s="7" t="s">
        <v>26</v>
      </c>
      <c r="D726" s="57">
        <v>45798</v>
      </c>
      <c r="E726" s="8">
        <v>200000</v>
      </c>
      <c r="F726" s="63">
        <f>+SUMIF(H725:AF725,$B$1,H726:AI726)</f>
        <v>0</v>
      </c>
      <c r="G726" s="4">
        <v>4</v>
      </c>
      <c r="H726" s="70">
        <v>50000</v>
      </c>
      <c r="I726" s="70">
        <v>50000</v>
      </c>
      <c r="J726" s="223">
        <v>50000</v>
      </c>
      <c r="K726" s="223">
        <v>50000</v>
      </c>
    </row>
    <row r="727" spans="1:17" ht="14.25" hidden="1" customHeight="1" x14ac:dyDescent="0.3">
      <c r="B727" s="10"/>
      <c r="C727" s="27">
        <f>+SUMIFS(H726:AK726,H725:AK725,$A$1)-E726</f>
        <v>0</v>
      </c>
      <c r="F727" s="56"/>
    </row>
    <row r="728" spans="1:17" ht="14.25" hidden="1" customHeight="1" x14ac:dyDescent="0.3">
      <c r="B728" s="10"/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32</v>
      </c>
      <c r="M730" s="19"/>
    </row>
    <row r="731" spans="1:17" ht="14.25" customHeight="1" x14ac:dyDescent="0.3">
      <c r="A731" s="57">
        <v>45797</v>
      </c>
      <c r="B731" s="10">
        <v>24</v>
      </c>
      <c r="C731" s="7" t="s">
        <v>27</v>
      </c>
      <c r="D731" s="57">
        <v>45797</v>
      </c>
      <c r="E731" s="8">
        <v>1500000</v>
      </c>
      <c r="F731" s="63">
        <f>+SUMIF(H730:AF730,$B$1,H731:AI731)</f>
        <v>0</v>
      </c>
      <c r="G731" s="4">
        <v>6</v>
      </c>
      <c r="H731" s="70">
        <v>250000</v>
      </c>
      <c r="I731" s="70">
        <v>250000</v>
      </c>
      <c r="J731" s="223">
        <v>250000</v>
      </c>
      <c r="K731" s="223">
        <v>250000</v>
      </c>
      <c r="L731" s="223">
        <v>250000</v>
      </c>
      <c r="M731" s="9">
        <v>250000</v>
      </c>
    </row>
    <row r="732" spans="1:17" ht="14.25" customHeight="1" x14ac:dyDescent="0.3">
      <c r="B732" s="10"/>
      <c r="C732" s="27">
        <f>+SUMIFS(H731:AK731,H730:AK730,$A$1)-E731</f>
        <v>-250000</v>
      </c>
      <c r="F732" s="56"/>
    </row>
    <row r="733" spans="1:17" ht="14.25" customHeight="1" x14ac:dyDescent="0.3">
      <c r="B733" s="10"/>
      <c r="F733" s="56"/>
      <c r="J733" s="13"/>
      <c r="L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32</v>
      </c>
      <c r="L734" s="19" t="s">
        <v>32</v>
      </c>
      <c r="M734" s="19"/>
      <c r="N734" s="19"/>
      <c r="O734" s="19"/>
      <c r="P734" s="19"/>
      <c r="Q734" s="19"/>
    </row>
    <row r="735" spans="1:17" ht="14.25" customHeight="1" x14ac:dyDescent="0.3">
      <c r="A735" s="57">
        <v>45804</v>
      </c>
      <c r="B735" s="10">
        <v>179</v>
      </c>
      <c r="C735" s="7" t="s">
        <v>28</v>
      </c>
      <c r="D735" s="57">
        <v>45804</v>
      </c>
      <c r="E735" s="8">
        <v>2485430.64</v>
      </c>
      <c r="F735" s="63">
        <f>+SUMIF(H734:AF734,$B$1,H735:AI735)</f>
        <v>0</v>
      </c>
      <c r="G735" s="4">
        <v>10</v>
      </c>
      <c r="H735" s="70">
        <v>250000</v>
      </c>
      <c r="I735" s="70">
        <v>250000</v>
      </c>
      <c r="J735" s="223">
        <v>250000</v>
      </c>
      <c r="K735" s="223">
        <v>250000</v>
      </c>
      <c r="L735" s="223">
        <v>250000</v>
      </c>
      <c r="M735" s="9">
        <v>250000</v>
      </c>
      <c r="N735" s="9">
        <v>250000</v>
      </c>
      <c r="O735" s="9">
        <v>250000</v>
      </c>
      <c r="P735" s="9">
        <v>250000</v>
      </c>
      <c r="Q735" s="9">
        <v>235430.64</v>
      </c>
    </row>
    <row r="736" spans="1:17" ht="14.25" customHeight="1" x14ac:dyDescent="0.3">
      <c r="B736" s="10"/>
      <c r="C736" s="27">
        <f>+SUMIFS(H735:AK735,H734:AK734,$A$1)-E735</f>
        <v>-1235430.6400000001</v>
      </c>
      <c r="F736" s="56"/>
    </row>
    <row r="737" spans="1:12" ht="14.25" customHeight="1" x14ac:dyDescent="0.3">
      <c r="B737" s="10"/>
      <c r="F737" s="56"/>
      <c r="I737" s="13"/>
      <c r="K737" s="276" t="s">
        <v>151</v>
      </c>
    </row>
    <row r="738" spans="1:12" ht="14.25" customHeight="1" x14ac:dyDescent="0.3">
      <c r="B738" s="10"/>
      <c r="F738" s="56"/>
      <c r="H738" s="19" t="s">
        <v>32</v>
      </c>
      <c r="I738" s="19" t="s">
        <v>32</v>
      </c>
      <c r="J738" s="19" t="s">
        <v>32</v>
      </c>
      <c r="K738" s="19" t="s">
        <v>32</v>
      </c>
      <c r="L738" s="19"/>
    </row>
    <row r="739" spans="1:12" ht="14.25" customHeight="1" x14ac:dyDescent="0.3">
      <c r="A739" s="57">
        <v>45810</v>
      </c>
      <c r="B739" s="10">
        <v>213</v>
      </c>
      <c r="C739" s="7" t="s">
        <v>29</v>
      </c>
      <c r="D739" s="57">
        <v>45810</v>
      </c>
      <c r="E739" s="8">
        <v>500000</v>
      </c>
      <c r="F739" s="63">
        <f>+SUMIF(H738:AF738,$B$1,H739:AI739)</f>
        <v>0</v>
      </c>
      <c r="G739" s="4">
        <v>5</v>
      </c>
      <c r="H739" s="70">
        <v>100000</v>
      </c>
      <c r="I739" s="223">
        <v>100000</v>
      </c>
      <c r="J739" s="223">
        <v>100000</v>
      </c>
      <c r="K739" s="223">
        <v>100000</v>
      </c>
      <c r="L739" s="9">
        <v>100000</v>
      </c>
    </row>
    <row r="740" spans="1:12" ht="14.25" customHeight="1" x14ac:dyDescent="0.3">
      <c r="B740" s="10"/>
      <c r="C740" s="27">
        <f>+SUMIFS(H739:AK739,H738:AK738,$A$1)-E739</f>
        <v>-100000</v>
      </c>
      <c r="F740" s="56"/>
    </row>
    <row r="741" spans="1:12" ht="14.25" customHeight="1" x14ac:dyDescent="0.3">
      <c r="B741" s="10"/>
      <c r="F741" s="56"/>
      <c r="H741" s="276" t="s">
        <v>116</v>
      </c>
      <c r="I741" s="287" t="s">
        <v>159</v>
      </c>
      <c r="J741" t="s">
        <v>97</v>
      </c>
    </row>
    <row r="742" spans="1:12" ht="14.25" customHeight="1" x14ac:dyDescent="0.3">
      <c r="B742" s="10"/>
      <c r="F742" s="56"/>
      <c r="H742" s="19"/>
      <c r="I742" s="19"/>
      <c r="J742" s="19"/>
    </row>
    <row r="743" spans="1:12" ht="14.25" customHeight="1" x14ac:dyDescent="0.3">
      <c r="A743" s="57">
        <v>45944</v>
      </c>
      <c r="B743" s="10">
        <v>213</v>
      </c>
      <c r="C743" s="7" t="s">
        <v>29</v>
      </c>
      <c r="D743" s="57">
        <v>45944</v>
      </c>
      <c r="E743" s="8">
        <v>300000</v>
      </c>
      <c r="F743" s="63">
        <f>+SUMIF(H742:AE742,$B$1,H743:AH743)</f>
        <v>0</v>
      </c>
      <c r="G743" s="4">
        <v>3</v>
      </c>
      <c r="H743" s="9">
        <v>100000</v>
      </c>
      <c r="I743" s="9">
        <v>100000</v>
      </c>
      <c r="J743" s="9">
        <v>100000</v>
      </c>
    </row>
    <row r="744" spans="1:12" ht="14.25" customHeight="1" x14ac:dyDescent="0.3">
      <c r="B744" s="10"/>
      <c r="C744" s="27">
        <f>+SUMIFS(H743:AJ743,H742:AJ742,$A$1)-E743</f>
        <v>-300000</v>
      </c>
      <c r="F744" s="56"/>
    </row>
    <row r="745" spans="1:12" ht="14.25" hidden="1" customHeight="1" x14ac:dyDescent="0.3">
      <c r="B745" s="10"/>
      <c r="F745" s="56"/>
      <c r="H745" s="13"/>
      <c r="J745" t="s">
        <v>151</v>
      </c>
    </row>
    <row r="746" spans="1:12" ht="14.25" hidden="1" customHeight="1" x14ac:dyDescent="0.3">
      <c r="B746" s="10"/>
      <c r="F746" s="56"/>
      <c r="H746" s="19" t="s">
        <v>32</v>
      </c>
      <c r="I746" s="19" t="s">
        <v>32</v>
      </c>
      <c r="J746" s="19" t="s">
        <v>32</v>
      </c>
    </row>
    <row r="747" spans="1:12" ht="14.25" hidden="1" customHeight="1" x14ac:dyDescent="0.3">
      <c r="A747" s="57">
        <v>45827</v>
      </c>
      <c r="B747" s="10">
        <v>39</v>
      </c>
      <c r="C747" s="7" t="s">
        <v>30</v>
      </c>
      <c r="D747" s="57">
        <v>45824</v>
      </c>
      <c r="E747" s="8">
        <v>333784.3</v>
      </c>
      <c r="F747" s="63">
        <f>+SUMIF(H746:AF746,$B$1,H747:AI747)</f>
        <v>0</v>
      </c>
      <c r="G747" s="4">
        <v>3</v>
      </c>
      <c r="H747" s="223">
        <v>111261.43</v>
      </c>
      <c r="I747" s="223">
        <v>111261.43</v>
      </c>
      <c r="J747" s="223">
        <v>111261.44</v>
      </c>
    </row>
    <row r="748" spans="1:12" ht="14.25" hidden="1" customHeight="1" x14ac:dyDescent="0.3">
      <c r="B748" s="10"/>
      <c r="C748" s="27">
        <f>+SUMIFS(H747:AK747,H746:AK746,$A$1)-E747</f>
        <v>0</v>
      </c>
      <c r="F748" s="56"/>
    </row>
    <row r="749" spans="1:12" ht="14.25" hidden="1" customHeight="1" x14ac:dyDescent="0.3">
      <c r="B749" s="10"/>
      <c r="F749" s="56"/>
      <c r="H749" s="13"/>
      <c r="I749" t="s">
        <v>161</v>
      </c>
    </row>
    <row r="750" spans="1:12" ht="14.25" hidden="1" customHeight="1" x14ac:dyDescent="0.3">
      <c r="B750" s="10"/>
      <c r="F750" s="56"/>
      <c r="H750" s="19" t="s">
        <v>32</v>
      </c>
      <c r="I750" s="19" t="s">
        <v>32</v>
      </c>
    </row>
    <row r="751" spans="1:12" ht="14.25" hidden="1" customHeight="1" x14ac:dyDescent="0.3">
      <c r="A751" s="57">
        <v>45849</v>
      </c>
      <c r="B751" s="10">
        <v>242</v>
      </c>
      <c r="C751" s="7" t="s">
        <v>31</v>
      </c>
      <c r="D751" s="57">
        <v>45849</v>
      </c>
      <c r="E751" s="8">
        <v>500000</v>
      </c>
      <c r="F751" s="63">
        <f>+SUMIF(H750:AF750,$B$1,H751:AI751)</f>
        <v>0</v>
      </c>
      <c r="G751" s="4">
        <v>2</v>
      </c>
      <c r="H751" s="223">
        <v>250000</v>
      </c>
      <c r="I751" s="223">
        <v>250000</v>
      </c>
    </row>
    <row r="752" spans="1:12" ht="14.25" hidden="1" customHeight="1" x14ac:dyDescent="0.3">
      <c r="B752" s="10"/>
      <c r="C752" s="27">
        <f>+SUMIFS(H751:AK751,H750:AK750,$A$1)-E751</f>
        <v>0</v>
      </c>
      <c r="F752" s="56"/>
    </row>
    <row r="753" spans="1:23" ht="14.25" customHeight="1" x14ac:dyDescent="0.3">
      <c r="B753" s="10"/>
      <c r="C753" s="27"/>
      <c r="F753" s="56"/>
      <c r="H753" s="276" t="s">
        <v>96</v>
      </c>
    </row>
    <row r="754" spans="1:23" ht="14.25" customHeight="1" x14ac:dyDescent="0.3">
      <c r="A754" s="57"/>
      <c r="C754" s="8"/>
      <c r="D754" s="57"/>
      <c r="E754" s="8"/>
      <c r="F754" s="56"/>
      <c r="H754" s="224"/>
      <c r="I754" s="19"/>
      <c r="J754" s="19"/>
      <c r="K754" s="19"/>
      <c r="L754" s="19"/>
      <c r="M754" s="19"/>
    </row>
    <row r="755" spans="1:23" ht="14.25" customHeight="1" x14ac:dyDescent="0.3">
      <c r="A755" s="57">
        <v>45882</v>
      </c>
      <c r="B755" s="4">
        <v>125</v>
      </c>
      <c r="C755" s="5" t="s">
        <v>16</v>
      </c>
      <c r="D755" s="57">
        <v>45882</v>
      </c>
      <c r="E755" s="8">
        <v>810000</v>
      </c>
      <c r="F755" s="63">
        <f>+SUMIF(H754:AW754,$B$1,H755:AW755)</f>
        <v>0</v>
      </c>
      <c r="G755" s="10">
        <v>6</v>
      </c>
      <c r="H755" s="9">
        <v>135000</v>
      </c>
      <c r="I755" s="9">
        <v>135000</v>
      </c>
      <c r="J755" s="9">
        <v>135000</v>
      </c>
      <c r="K755" s="9">
        <v>135000</v>
      </c>
      <c r="L755" s="9">
        <v>135000</v>
      </c>
      <c r="M755" s="9">
        <v>135000</v>
      </c>
    </row>
    <row r="756" spans="1:23" ht="14.25" customHeight="1" x14ac:dyDescent="0.3">
      <c r="C756" s="27">
        <f>+SUMIFS(H755:AR755,H754:AR754,$A$1)-E755</f>
        <v>-810000</v>
      </c>
      <c r="D756" s="57"/>
      <c r="E756" s="8"/>
      <c r="F756" s="56"/>
    </row>
    <row r="757" spans="1:23" ht="14.25" customHeight="1" x14ac:dyDescent="0.3">
      <c r="B757" s="10"/>
      <c r="C757" s="27"/>
      <c r="F757" s="56"/>
      <c r="H757" s="295" t="s">
        <v>159</v>
      </c>
    </row>
    <row r="758" spans="1:23" ht="15" customHeight="1" x14ac:dyDescent="0.3">
      <c r="A758" s="57"/>
      <c r="C758" s="8"/>
      <c r="D758" s="57"/>
      <c r="E758" s="8"/>
      <c r="F758" s="56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</row>
    <row r="759" spans="1:23" ht="15" customHeight="1" x14ac:dyDescent="0.3">
      <c r="A759" s="57">
        <v>45889</v>
      </c>
      <c r="B759" s="4">
        <v>237</v>
      </c>
      <c r="C759" s="5" t="s">
        <v>633</v>
      </c>
      <c r="D759" s="57">
        <v>45889</v>
      </c>
      <c r="E759" s="8">
        <v>2973250</v>
      </c>
      <c r="F759" s="63">
        <f>+SUMIF(H758:AW758,$B$1,H759:AW759)</f>
        <v>0</v>
      </c>
      <c r="G759" s="10">
        <v>16</v>
      </c>
      <c r="H759" s="9">
        <v>790000</v>
      </c>
      <c r="I759" s="9">
        <v>145550</v>
      </c>
      <c r="J759" s="9">
        <f t="shared" ref="J759:W759" si="0">+I759</f>
        <v>145550</v>
      </c>
      <c r="K759" s="9">
        <f t="shared" si="0"/>
        <v>145550</v>
      </c>
      <c r="L759" s="9">
        <f t="shared" si="0"/>
        <v>145550</v>
      </c>
      <c r="M759" s="9">
        <f t="shared" si="0"/>
        <v>145550</v>
      </c>
      <c r="N759" s="9">
        <f t="shared" si="0"/>
        <v>145550</v>
      </c>
      <c r="O759" s="9">
        <f t="shared" si="0"/>
        <v>145550</v>
      </c>
      <c r="P759" s="9">
        <f t="shared" si="0"/>
        <v>145550</v>
      </c>
      <c r="Q759" s="9">
        <f t="shared" si="0"/>
        <v>145550</v>
      </c>
      <c r="R759" s="9">
        <f t="shared" si="0"/>
        <v>145550</v>
      </c>
      <c r="S759" s="9">
        <f t="shared" si="0"/>
        <v>145550</v>
      </c>
      <c r="T759" s="9">
        <f t="shared" si="0"/>
        <v>145550</v>
      </c>
      <c r="U759" s="9">
        <f t="shared" si="0"/>
        <v>145550</v>
      </c>
      <c r="V759" s="9">
        <f t="shared" si="0"/>
        <v>145550</v>
      </c>
      <c r="W759" s="9">
        <f t="shared" si="0"/>
        <v>145550</v>
      </c>
    </row>
    <row r="760" spans="1:23" ht="15" customHeight="1" x14ac:dyDescent="0.3">
      <c r="C760" s="27">
        <f>+SUMIFS(H759:AR759,H758:AR758,$A$1)-E759</f>
        <v>-2973250</v>
      </c>
      <c r="D760" s="57"/>
      <c r="E760" s="8"/>
      <c r="F760" s="56"/>
    </row>
    <row r="761" spans="1:23" ht="15" customHeight="1" x14ac:dyDescent="0.3">
      <c r="F761" s="56"/>
      <c r="H761" s="276" t="s">
        <v>151</v>
      </c>
    </row>
    <row r="762" spans="1:23" ht="15" customHeight="1" x14ac:dyDescent="0.3">
      <c r="A762" s="57"/>
      <c r="C762" s="8"/>
      <c r="D762" s="57"/>
      <c r="E762" s="8"/>
      <c r="F762" s="56"/>
      <c r="H762" s="19" t="s">
        <v>32</v>
      </c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</row>
    <row r="763" spans="1:23" ht="15" customHeight="1" x14ac:dyDescent="0.3">
      <c r="A763" s="57">
        <v>45889</v>
      </c>
      <c r="B763" s="4">
        <v>242</v>
      </c>
      <c r="C763" s="7" t="s">
        <v>31</v>
      </c>
      <c r="D763" s="57">
        <v>45889</v>
      </c>
      <c r="E763" s="8">
        <v>3122343.1907651098</v>
      </c>
      <c r="F763" s="63">
        <f>+SUMIF(H762:AW762,$B$1,H763:AW763)</f>
        <v>0</v>
      </c>
      <c r="G763" s="10">
        <v>15</v>
      </c>
      <c r="H763" s="223">
        <v>208156.21271767432</v>
      </c>
      <c r="I763" s="9">
        <v>208156.21271767432</v>
      </c>
      <c r="J763" s="9">
        <v>208156.21271767432</v>
      </c>
      <c r="K763" s="9">
        <v>208156.21271767432</v>
      </c>
      <c r="L763" s="9">
        <v>208156.21271767432</v>
      </c>
      <c r="M763" s="9">
        <v>208156.21271767432</v>
      </c>
      <c r="N763" s="9">
        <v>208156.21271767432</v>
      </c>
      <c r="O763" s="9">
        <v>208156.21271767432</v>
      </c>
      <c r="P763" s="9">
        <v>208156.21271767432</v>
      </c>
      <c r="Q763" s="9">
        <v>208156.21271767432</v>
      </c>
      <c r="R763" s="9">
        <v>208156.21271767432</v>
      </c>
      <c r="S763" s="9">
        <v>208156.21271767432</v>
      </c>
      <c r="T763" s="9">
        <v>208156.21271767432</v>
      </c>
      <c r="U763" s="9">
        <v>208156.21271767432</v>
      </c>
      <c r="V763" s="9">
        <v>208156.21</v>
      </c>
    </row>
    <row r="764" spans="1:23" ht="15" customHeight="1" x14ac:dyDescent="0.3">
      <c r="C764" s="27">
        <f>+SUMIFS(H763:AR763,H762:AR762,$A$1)-E763</f>
        <v>-2914186.9780474356</v>
      </c>
      <c r="D764" s="57"/>
      <c r="E764" s="8"/>
      <c r="F764" s="56"/>
    </row>
    <row r="765" spans="1:23" ht="15" customHeight="1" x14ac:dyDescent="0.3">
      <c r="F765" s="56"/>
      <c r="H765" s="276" t="s">
        <v>151</v>
      </c>
      <c r="I765" s="276" t="s">
        <v>96</v>
      </c>
    </row>
    <row r="766" spans="1:23" ht="15" customHeight="1" x14ac:dyDescent="0.3">
      <c r="A766" s="57"/>
      <c r="C766" s="8"/>
      <c r="D766" s="57"/>
      <c r="E766" s="8"/>
      <c r="F766" s="56"/>
      <c r="H766" s="19" t="s">
        <v>32</v>
      </c>
      <c r="I766" s="224"/>
      <c r="K766" s="286"/>
    </row>
    <row r="767" spans="1:23" ht="15" customHeight="1" x14ac:dyDescent="0.3">
      <c r="A767" s="57">
        <v>45909</v>
      </c>
      <c r="B767" s="4">
        <v>106</v>
      </c>
      <c r="C767" s="7" t="s">
        <v>176</v>
      </c>
      <c r="D767" s="57">
        <v>45909</v>
      </c>
      <c r="E767" s="8">
        <v>250000</v>
      </c>
      <c r="F767" s="63">
        <f>+SUMIF(H766:AW766,$B$1,H767:AW767)</f>
        <v>0</v>
      </c>
      <c r="G767" s="10">
        <v>2</v>
      </c>
      <c r="H767" s="223">
        <v>125000</v>
      </c>
      <c r="I767" s="9">
        <v>125000</v>
      </c>
    </row>
    <row r="768" spans="1:23" ht="15" customHeight="1" x14ac:dyDescent="0.3">
      <c r="C768" s="27">
        <f>+SUMIFS(H767:AR767,H766:AR766,$A$1)-E767</f>
        <v>-125000</v>
      </c>
      <c r="D768" s="57"/>
      <c r="E768" s="8"/>
      <c r="F768" s="56"/>
    </row>
    <row r="769" spans="1:12" ht="15" customHeight="1" x14ac:dyDescent="0.3">
      <c r="C769" s="27"/>
      <c r="D769" s="57"/>
      <c r="E769" s="8"/>
      <c r="F769" s="285"/>
      <c r="H769" s="276" t="s">
        <v>116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45930</v>
      </c>
      <c r="B771" s="4">
        <v>106</v>
      </c>
      <c r="C771" s="7" t="s">
        <v>176</v>
      </c>
      <c r="D771" s="57">
        <v>45930</v>
      </c>
      <c r="E771" s="8">
        <v>942148.76</v>
      </c>
      <c r="F771" s="63">
        <f>+SUMIF(H770:AW770,$B$1,H771:AW771)</f>
        <v>0</v>
      </c>
      <c r="G771" s="10">
        <v>5</v>
      </c>
      <c r="H771" s="9">
        <v>188429.75</v>
      </c>
      <c r="I771" s="9">
        <v>188429.75</v>
      </c>
      <c r="J771" s="9">
        <v>188429.75</v>
      </c>
      <c r="K771" s="9">
        <v>188429.75</v>
      </c>
      <c r="L771" s="9">
        <v>188429.76</v>
      </c>
    </row>
    <row r="772" spans="1:12" ht="15" customHeight="1" x14ac:dyDescent="0.3">
      <c r="C772" s="27">
        <f>+SUMIFS(H771:AR771,H770:AR770,$A$1)-E771</f>
        <v>-942148.76</v>
      </c>
      <c r="D772" s="57"/>
      <c r="E772" s="8"/>
      <c r="F772" s="56"/>
    </row>
    <row r="773" spans="1:12" ht="15" customHeight="1" x14ac:dyDescent="0.3">
      <c r="F773" s="56"/>
      <c r="H773" s="276" t="s">
        <v>151</v>
      </c>
    </row>
    <row r="774" spans="1:12" ht="15" customHeight="1" x14ac:dyDescent="0.3">
      <c r="A774" s="57"/>
      <c r="C774" s="8"/>
      <c r="D774" s="57"/>
      <c r="E774" s="8"/>
      <c r="F774" s="56"/>
      <c r="H774" s="19" t="s">
        <v>32</v>
      </c>
      <c r="I774" s="224"/>
      <c r="J774" s="224"/>
      <c r="K774" s="224"/>
    </row>
    <row r="775" spans="1:12" ht="15" customHeight="1" x14ac:dyDescent="0.3">
      <c r="A775" s="57">
        <v>45915</v>
      </c>
      <c r="B775" s="4">
        <v>251</v>
      </c>
      <c r="C775" s="7" t="s">
        <v>25</v>
      </c>
      <c r="D775" s="57">
        <v>45915</v>
      </c>
      <c r="E775" s="8">
        <v>480000</v>
      </c>
      <c r="F775" s="63">
        <f>+SUMIF(H774:AW774,$B$1,H775:AW775)</f>
        <v>0</v>
      </c>
      <c r="G775" s="10">
        <v>4</v>
      </c>
      <c r="H775" s="223">
        <v>100000</v>
      </c>
      <c r="I775" s="9">
        <v>100000</v>
      </c>
      <c r="J775" s="9">
        <v>100000</v>
      </c>
      <c r="K775" s="9">
        <v>180000</v>
      </c>
    </row>
    <row r="776" spans="1:12" ht="15" customHeight="1" x14ac:dyDescent="0.3">
      <c r="C776" s="27">
        <f>+SUMIFS(H775:AR775,H774:AR774,$A$1)-E775</f>
        <v>-380000</v>
      </c>
      <c r="D776" s="57"/>
      <c r="E776" s="8"/>
      <c r="F776" s="56"/>
    </row>
    <row r="777" spans="1:12" ht="15" customHeight="1" x14ac:dyDescent="0.3">
      <c r="F777" s="56"/>
      <c r="H777" s="276" t="s">
        <v>151</v>
      </c>
    </row>
    <row r="778" spans="1:12" ht="15" customHeight="1" x14ac:dyDescent="0.3">
      <c r="A778" s="57"/>
      <c r="C778" s="8"/>
      <c r="D778" s="57"/>
      <c r="E778" s="8"/>
      <c r="F778" s="56"/>
      <c r="H778" s="19" t="s">
        <v>32</v>
      </c>
      <c r="I778" s="19"/>
      <c r="J778" s="19"/>
      <c r="K778" s="19"/>
      <c r="L778" s="19"/>
    </row>
    <row r="779" spans="1:12" ht="15" customHeight="1" x14ac:dyDescent="0.3">
      <c r="A779" s="57">
        <v>45916</v>
      </c>
      <c r="B779" s="4">
        <v>96</v>
      </c>
      <c r="C779" s="7" t="s">
        <v>635</v>
      </c>
      <c r="D779" s="57">
        <v>45916</v>
      </c>
      <c r="E779" s="8">
        <v>700000</v>
      </c>
      <c r="F779" s="63">
        <f>+SUMIF(H778:AW778,$B$1,H779:AW779)</f>
        <v>0</v>
      </c>
      <c r="G779" s="10">
        <v>5</v>
      </c>
      <c r="H779" s="223">
        <v>140000</v>
      </c>
      <c r="I779" s="9">
        <v>140000</v>
      </c>
      <c r="J779" s="9">
        <v>140000</v>
      </c>
      <c r="K779" s="9">
        <v>140000</v>
      </c>
      <c r="L779" s="9">
        <v>140000</v>
      </c>
    </row>
    <row r="780" spans="1:12" ht="15" customHeight="1" x14ac:dyDescent="0.3">
      <c r="C780" s="27">
        <f>+SUMIFS(H779:AR779,H778:AR778,$A$1)-E779</f>
        <v>-560000</v>
      </c>
      <c r="D780" s="57"/>
      <c r="E780" s="8"/>
      <c r="F780" s="56"/>
    </row>
    <row r="781" spans="1:12" ht="15" customHeight="1" x14ac:dyDescent="0.3">
      <c r="F781" s="56"/>
      <c r="H781" s="276" t="s">
        <v>96</v>
      </c>
    </row>
    <row r="782" spans="1:12" ht="15" customHeight="1" x14ac:dyDescent="0.3">
      <c r="A782" s="57"/>
      <c r="C782" s="8"/>
      <c r="D782" s="57"/>
      <c r="E782" s="8"/>
      <c r="F782" s="56"/>
      <c r="H782" s="19"/>
      <c r="I782" s="19"/>
      <c r="J782" s="19"/>
      <c r="K782" s="19"/>
    </row>
    <row r="783" spans="1:12" ht="15" customHeight="1" x14ac:dyDescent="0.3">
      <c r="A783" s="57">
        <v>45937</v>
      </c>
      <c r="B783" s="4">
        <v>169</v>
      </c>
      <c r="C783" s="7" t="s">
        <v>23</v>
      </c>
      <c r="D783" s="57">
        <v>45937</v>
      </c>
      <c r="E783" s="8">
        <v>1000000</v>
      </c>
      <c r="F783" s="63">
        <f>+SUMIF(H782:AW782,$B$1,H783:AW783)</f>
        <v>0</v>
      </c>
      <c r="G783" s="10">
        <v>4</v>
      </c>
      <c r="H783" s="9">
        <v>250000</v>
      </c>
      <c r="I783" s="9">
        <v>250000</v>
      </c>
      <c r="J783" s="9">
        <v>250000</v>
      </c>
      <c r="K783" s="9">
        <v>250000</v>
      </c>
    </row>
    <row r="784" spans="1:12" ht="15" customHeight="1" x14ac:dyDescent="0.3">
      <c r="C784" s="27">
        <f>+SUMIFS(H783:AR783,H782:AR782,$A$1)-E783</f>
        <v>-1000000</v>
      </c>
      <c r="D784" s="57"/>
      <c r="E784" s="8"/>
      <c r="F784" s="56"/>
    </row>
    <row r="785" spans="1:9" ht="15" customHeight="1" x14ac:dyDescent="0.3">
      <c r="F785" s="56"/>
      <c r="H785" s="276" t="s">
        <v>96</v>
      </c>
    </row>
    <row r="786" spans="1:9" ht="15" customHeight="1" x14ac:dyDescent="0.3">
      <c r="A786" s="57"/>
      <c r="C786" s="8"/>
      <c r="D786" s="57"/>
      <c r="E786" s="8"/>
      <c r="F786" s="56"/>
      <c r="H786" s="19"/>
      <c r="I786" s="19"/>
    </row>
    <row r="787" spans="1:9" ht="15" customHeight="1" x14ac:dyDescent="0.3">
      <c r="A787" s="57">
        <v>45944</v>
      </c>
      <c r="B787" s="4">
        <v>137</v>
      </c>
      <c r="C787" s="7" t="s">
        <v>607</v>
      </c>
      <c r="D787" s="57">
        <v>45944</v>
      </c>
      <c r="E787" s="8">
        <v>500000</v>
      </c>
      <c r="F787" s="63">
        <f>+SUMIF(H786:AW786,$B$1,H787:AW787)</f>
        <v>0</v>
      </c>
      <c r="G787" s="10">
        <v>2</v>
      </c>
      <c r="H787" s="9">
        <v>250000</v>
      </c>
      <c r="I787" s="9">
        <v>250000</v>
      </c>
    </row>
    <row r="788" spans="1:9" ht="15" customHeight="1" x14ac:dyDescent="0.3">
      <c r="C788" s="27">
        <f>+SUMIFS(H787:AR787,H786:AR786,$A$1)-E787</f>
        <v>-500000</v>
      </c>
      <c r="D788" s="57"/>
      <c r="E788" s="8"/>
      <c r="F788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71:C673 C680:C754">
    <cfRule type="cellIs" dxfId="26" priority="17" operator="lessThan">
      <formula>0</formula>
    </cfRule>
  </conditionalFormatting>
  <conditionalFormatting sqref="C33">
    <cfRule type="cellIs" dxfId="25" priority="18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4" priority="19" operator="lessThan">
      <formula>0</formula>
    </cfRule>
  </conditionalFormatting>
  <conditionalFormatting sqref="C248:C329">
    <cfRule type="cellIs" dxfId="23" priority="20" operator="lessThan">
      <formula>0</formula>
    </cfRule>
  </conditionalFormatting>
  <conditionalFormatting sqref="C331:C507">
    <cfRule type="cellIs" dxfId="22" priority="21" operator="lessThan">
      <formula>0</formula>
    </cfRule>
  </conditionalFormatting>
  <conditionalFormatting sqref="C639 C644:C645">
    <cfRule type="cellIs" dxfId="21" priority="22" operator="lessThan">
      <formula>0</formula>
    </cfRule>
  </conditionalFormatting>
  <conditionalFormatting sqref="C647:C649">
    <cfRule type="cellIs" dxfId="20" priority="23" operator="lessThan">
      <formula>0</formula>
    </cfRule>
  </conditionalFormatting>
  <conditionalFormatting sqref="C651:C653">
    <cfRule type="cellIs" dxfId="19" priority="24" operator="lessThan">
      <formula>0</formula>
    </cfRule>
  </conditionalFormatting>
  <conditionalFormatting sqref="C655:C657">
    <cfRule type="cellIs" dxfId="18" priority="25" operator="lessThan">
      <formula>0</formula>
    </cfRule>
  </conditionalFormatting>
  <conditionalFormatting sqref="C659:C661">
    <cfRule type="cellIs" dxfId="17" priority="26" operator="lessThan">
      <formula>0</formula>
    </cfRule>
  </conditionalFormatting>
  <conditionalFormatting sqref="C663:C665">
    <cfRule type="cellIs" dxfId="16" priority="27" operator="lessThan">
      <formula>0</formula>
    </cfRule>
  </conditionalFormatting>
  <conditionalFormatting sqref="C667:C669">
    <cfRule type="cellIs" dxfId="15" priority="28" operator="lessThan">
      <formula>0</formula>
    </cfRule>
  </conditionalFormatting>
  <conditionalFormatting sqref="C675:C678">
    <cfRule type="cellIs" dxfId="14" priority="29" operator="lessThan">
      <formula>0</formula>
    </cfRule>
  </conditionalFormatting>
  <conditionalFormatting sqref="C756:C758">
    <cfRule type="cellIs" dxfId="13" priority="13" operator="lessThan">
      <formula>0</formula>
    </cfRule>
  </conditionalFormatting>
  <conditionalFormatting sqref="C760">
    <cfRule type="cellIs" dxfId="12" priority="14" operator="lessThan">
      <formula>0</formula>
    </cfRule>
  </conditionalFormatting>
  <conditionalFormatting sqref="C762:C764">
    <cfRule type="cellIs" dxfId="11" priority="7" operator="lessThan">
      <formula>0</formula>
    </cfRule>
  </conditionalFormatting>
  <conditionalFormatting sqref="C766:C772">
    <cfRule type="cellIs" dxfId="10" priority="6" operator="lessThan">
      <formula>0</formula>
    </cfRule>
  </conditionalFormatting>
  <conditionalFormatting sqref="C774:C776">
    <cfRule type="cellIs" dxfId="9" priority="5" operator="lessThan">
      <formula>0</formula>
    </cfRule>
  </conditionalFormatting>
  <conditionalFormatting sqref="C778:C780">
    <cfRule type="cellIs" dxfId="8" priority="4" operator="lessThan">
      <formula>0</formula>
    </cfRule>
  </conditionalFormatting>
  <conditionalFormatting sqref="C782:C784">
    <cfRule type="cellIs" dxfId="7" priority="3" operator="lessThan">
      <formula>0</formula>
    </cfRule>
  </conditionalFormatting>
  <conditionalFormatting sqref="C786:C788">
    <cfRule type="cellIs" dxfId="6" priority="2" operator="lessThan">
      <formula>0</formula>
    </cfRule>
  </conditionalFormatting>
  <conditionalFormatting sqref="E25">
    <cfRule type="cellIs" dxfId="5" priority="30" operator="lessThan">
      <formula>0</formula>
    </cfRule>
  </conditionalFormatting>
  <conditionalFormatting sqref="E28">
    <cfRule type="cellIs" dxfId="4" priority="31" operator="lessThan">
      <formula>0</formula>
    </cfRule>
  </conditionalFormatting>
  <conditionalFormatting sqref="E31">
    <cfRule type="cellIs" dxfId="3" priority="32" operator="lessThan">
      <formula>0</formula>
    </cfRule>
  </conditionalFormatting>
  <conditionalFormatting sqref="E34">
    <cfRule type="cellIs" dxfId="2" priority="33" operator="lessThan">
      <formula>0</formula>
    </cfRule>
  </conditionalFormatting>
  <conditionalFormatting sqref="J7:S7">
    <cfRule type="containsText" dxfId="1" priority="34" operator="containsText" text="pago">
      <formula>NOT(ISERROR(SEARCH(("pago"),(J7))))</formula>
    </cfRule>
  </conditionalFormatting>
  <conditionalFormatting sqref="C640:C643">
    <cfRule type="cellIs" dxfId="0" priority="1" operator="lessThan">
      <formula>0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64 C772 C780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3" workbookViewId="0">
      <selection activeCell="D199" sqref="D199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30" customHeight="1" x14ac:dyDescent="0.3">
      <c r="A199" s="84">
        <v>45937</v>
      </c>
      <c r="B199" s="78" t="s">
        <v>23</v>
      </c>
      <c r="C199" s="99">
        <v>1000000</v>
      </c>
      <c r="D199" s="78" t="s">
        <v>638</v>
      </c>
      <c r="E199" s="78" t="s">
        <v>230</v>
      </c>
      <c r="F199" s="78" t="s">
        <v>293</v>
      </c>
    </row>
    <row r="200" spans="1:6" ht="30" customHeight="1" x14ac:dyDescent="0.3">
      <c r="A200" s="84">
        <v>45944</v>
      </c>
      <c r="B200" s="78" t="s">
        <v>607</v>
      </c>
      <c r="C200" s="99">
        <v>500000</v>
      </c>
      <c r="D200" s="78" t="s">
        <v>638</v>
      </c>
      <c r="E200" s="78" t="s">
        <v>230</v>
      </c>
      <c r="F200" s="78" t="s">
        <v>293</v>
      </c>
    </row>
    <row r="201" spans="1:6" ht="30" customHeight="1" x14ac:dyDescent="0.3">
      <c r="A201" s="84">
        <v>45944</v>
      </c>
      <c r="B201" s="78" t="s">
        <v>173</v>
      </c>
      <c r="C201" s="99">
        <v>300000</v>
      </c>
      <c r="D201" s="78" t="s">
        <v>638</v>
      </c>
      <c r="E201" s="78" t="s">
        <v>248</v>
      </c>
      <c r="F201" s="78" t="s">
        <v>293</v>
      </c>
    </row>
    <row r="202" spans="1:6" ht="30" customHeight="1" x14ac:dyDescent="0.3">
      <c r="A202" s="84">
        <v>45945</v>
      </c>
      <c r="B202" s="78" t="s">
        <v>639</v>
      </c>
      <c r="C202" s="99">
        <v>1500000</v>
      </c>
      <c r="D202" s="78" t="s">
        <v>640</v>
      </c>
      <c r="E202" s="78" t="s">
        <v>230</v>
      </c>
      <c r="F202" s="78" t="s">
        <v>293</v>
      </c>
    </row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topLeftCell="A2" workbookViewId="0">
      <pane xSplit="4" topLeftCell="AU1" activePane="topRight" state="frozen"/>
      <selection pane="topRight" activeCell="BB17" sqref="BB17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customWidth="1"/>
    <col min="6" max="7" width="10.5546875" customWidth="1"/>
    <col min="8" max="9" width="12.44140625" customWidth="1"/>
    <col min="10" max="18" width="10.44140625" customWidth="1"/>
    <col min="19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0">
        <f>(300000-1500000)</f>
        <v>-1200000</v>
      </c>
      <c r="AY25" s="123">
        <v>300000</v>
      </c>
      <c r="AZ25" s="123">
        <v>300000</v>
      </c>
      <c r="BA25" s="123">
        <v>200000</v>
      </c>
      <c r="BB25" s="123">
        <v>300000</v>
      </c>
      <c r="BC25" s="123">
        <v>300000</v>
      </c>
      <c r="BD25" s="123">
        <v>300000</v>
      </c>
      <c r="BE25" s="123">
        <v>300000</v>
      </c>
      <c r="BF25" s="123">
        <v>300000</v>
      </c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-2300000.0099999998</v>
      </c>
      <c r="DV25" s="129">
        <f t="shared" si="69"/>
        <v>-2000000.0099999998</v>
      </c>
      <c r="DW25" s="129">
        <f t="shared" si="70"/>
        <v>-1700000.0099999998</v>
      </c>
      <c r="DX25" s="129">
        <f t="shared" si="49"/>
        <v>-1500000.0099999998</v>
      </c>
      <c r="DY25" s="129">
        <f t="shared" si="50"/>
        <v>-1200000.0099999998</v>
      </c>
      <c r="DZ25" s="129">
        <f t="shared" si="51"/>
        <v>-900000.00999999978</v>
      </c>
      <c r="EA25" s="129">
        <f t="shared" si="52"/>
        <v>-600000.00999999978</v>
      </c>
      <c r="EB25" s="129">
        <f t="shared" si="53"/>
        <v>-300000.00999999978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0">
        <f>(250000-500000)</f>
        <v>-250000</v>
      </c>
      <c r="AY37" s="123">
        <v>250000</v>
      </c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-250000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0">
        <f>(100000-300000)</f>
        <v>-200000</v>
      </c>
      <c r="AY48" s="123">
        <v>100000</v>
      </c>
      <c r="AZ48" s="123">
        <v>100000</v>
      </c>
      <c r="BA48" s="123">
        <v>100000</v>
      </c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-300000</v>
      </c>
      <c r="DV48" s="129">
        <f t="shared" si="84"/>
        <v>-200000</v>
      </c>
      <c r="DW48" s="129">
        <f t="shared" si="70"/>
        <v>-100000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0">
        <f>(250000-1000000)</f>
        <v>-750000</v>
      </c>
      <c r="AY57" s="123">
        <v>250000</v>
      </c>
      <c r="AZ57" s="123">
        <v>250000</v>
      </c>
      <c r="BA57" s="123">
        <v>250000</v>
      </c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-750000</v>
      </c>
      <c r="DV57" s="129">
        <f t="shared" si="84"/>
        <v>-500000</v>
      </c>
      <c r="DW57" s="129">
        <f t="shared" si="70"/>
        <v>-250000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-979821.44279009337</v>
      </c>
      <c r="AY76" s="151">
        <f t="shared" si="144"/>
        <v>2955757.0672099073</v>
      </c>
      <c r="AZ76" s="151">
        <f t="shared" si="144"/>
        <v>3448286.9559488054</v>
      </c>
      <c r="BA76" s="151">
        <f t="shared" si="144"/>
        <v>2396175.3959488049</v>
      </c>
      <c r="BB76" s="151">
        <f t="shared" si="144"/>
        <v>1661267.5959488051</v>
      </c>
      <c r="BC76" s="151">
        <f t="shared" si="144"/>
        <v>1425836.9659488052</v>
      </c>
      <c r="BD76" s="151">
        <f t="shared" si="144"/>
        <v>1102407.2059488052</v>
      </c>
      <c r="BE76" s="151">
        <f t="shared" si="144"/>
        <v>1102407.2059488052</v>
      </c>
      <c r="BF76" s="151">
        <f t="shared" si="144"/>
        <v>1102407.2059488052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-17856687.896881096</v>
      </c>
      <c r="DV76" s="153">
        <f t="shared" si="145"/>
        <v>-15045627.287641624</v>
      </c>
      <c r="DW76" s="153">
        <f t="shared" si="145"/>
        <v>-11941600.745252745</v>
      </c>
      <c r="DX76" s="153">
        <f t="shared" si="145"/>
        <v>-9660818.1829327401</v>
      </c>
      <c r="DY76" s="153">
        <f t="shared" si="145"/>
        <v>-8214546.0130498633</v>
      </c>
      <c r="DZ76" s="153">
        <f t="shared" si="145"/>
        <v>-8703329.0395249724</v>
      </c>
      <c r="EA76" s="153">
        <f t="shared" si="145"/>
        <v>-7515190.2658714931</v>
      </c>
      <c r="EB76" s="153">
        <f t="shared" si="145"/>
        <v>-6326725.8078009719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tabSelected="1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8" t="s">
        <v>608</v>
      </c>
      <c r="E1" s="289"/>
      <c r="F1" s="289"/>
      <c r="G1" s="225"/>
      <c r="H1" s="288"/>
      <c r="I1" s="289"/>
      <c r="J1" s="289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8" t="s">
        <v>608</v>
      </c>
      <c r="E1" s="289"/>
      <c r="F1" s="289"/>
      <c r="G1" s="225"/>
      <c r="H1" s="288"/>
      <c r="I1" s="289"/>
      <c r="J1" s="289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290" t="s">
        <v>608</v>
      </c>
      <c r="N1" s="291"/>
      <c r="O1" s="292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90" t="s">
        <v>608</v>
      </c>
      <c r="E1" s="291"/>
      <c r="F1" s="292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2025-10-16T12:31:26Z</dcterms:modified>
</cp:coreProperties>
</file>