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BF1389F9-0F4E-4FB9-97CE-587C9EA0A08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6" r:id="rId5"/>
    <sheet name="Resumen para BOT" sheetId="5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2024'!$C$4:$L$320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2024'!$C$3:$J$152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K174" i="4" l="1"/>
  <c r="L174" i="4" s="1"/>
  <c r="K176" i="4"/>
  <c r="L176" i="4" s="1"/>
  <c r="L63" i="6"/>
  <c r="K132" i="4"/>
  <c r="L132" i="4" s="1"/>
  <c r="K20" i="4"/>
  <c r="L20" i="4" s="1"/>
  <c r="K85" i="4"/>
  <c r="L85" i="4" s="1"/>
  <c r="K164" i="4"/>
  <c r="L164" i="4" s="1"/>
  <c r="G164" i="4"/>
  <c r="K151" i="4"/>
  <c r="L151" i="4" s="1"/>
  <c r="K124" i="4"/>
  <c r="L124" i="4" s="1"/>
  <c r="K180" i="4"/>
  <c r="K172" i="4"/>
  <c r="L172" i="4" s="1"/>
  <c r="K84" i="4" l="1"/>
  <c r="L84" i="4" s="1"/>
  <c r="K93" i="4" l="1"/>
  <c r="L93" i="4" s="1"/>
  <c r="K45" i="4"/>
  <c r="L45" i="4" s="1"/>
  <c r="K74" i="4"/>
  <c r="L74" i="4" s="1"/>
  <c r="K60" i="4"/>
  <c r="G60" i="4"/>
  <c r="H60" i="4" s="1"/>
  <c r="K148" i="4"/>
  <c r="L148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G203" i="4"/>
  <c r="H203" i="4" s="1"/>
  <c r="K202" i="4"/>
  <c r="G201" i="4"/>
  <c r="K200" i="4"/>
  <c r="H200" i="4"/>
  <c r="G200" i="4"/>
  <c r="G199" i="4"/>
  <c r="H199" i="4" s="1"/>
  <c r="K198" i="4"/>
  <c r="G198" i="4"/>
  <c r="H198" i="4" s="1"/>
  <c r="K197" i="4"/>
  <c r="G197" i="4"/>
  <c r="H197" i="4" s="1"/>
  <c r="K196" i="4"/>
  <c r="G196" i="4"/>
  <c r="H196" i="4" s="1"/>
  <c r="K195" i="4"/>
  <c r="G195" i="4"/>
  <c r="H195" i="4" s="1"/>
  <c r="K194" i="4"/>
  <c r="G194" i="4"/>
  <c r="H194" i="4" s="1"/>
  <c r="K193" i="4"/>
  <c r="L193" i="4" s="1"/>
  <c r="K192" i="4"/>
  <c r="G192" i="4"/>
  <c r="H192" i="4" s="1"/>
  <c r="K191" i="4"/>
  <c r="G191" i="4"/>
  <c r="H191" i="4" s="1"/>
  <c r="K190" i="4"/>
  <c r="G190" i="4"/>
  <c r="H190" i="4" s="1"/>
  <c r="K189" i="4"/>
  <c r="H189" i="4"/>
  <c r="G189" i="4"/>
  <c r="K188" i="4"/>
  <c r="G188" i="4"/>
  <c r="H188" i="4" s="1"/>
  <c r="K187" i="4"/>
  <c r="L187" i="4" s="1"/>
  <c r="K186" i="4"/>
  <c r="G186" i="4"/>
  <c r="H186" i="4" s="1"/>
  <c r="G182" i="4"/>
  <c r="H182" i="4" s="1"/>
  <c r="L182" i="4" s="1"/>
  <c r="G181" i="4"/>
  <c r="H181" i="4" s="1"/>
  <c r="L181" i="4" s="1"/>
  <c r="G180" i="4"/>
  <c r="H180" i="4" s="1"/>
  <c r="L180" i="4" s="1"/>
  <c r="K179" i="4"/>
  <c r="G179" i="4"/>
  <c r="H179" i="4" s="1"/>
  <c r="K178" i="4"/>
  <c r="L178" i="4" s="1"/>
  <c r="K177" i="4"/>
  <c r="G177" i="4"/>
  <c r="H177" i="4" s="1"/>
  <c r="K175" i="4"/>
  <c r="G175" i="4"/>
  <c r="H175" i="4" s="1"/>
  <c r="K173" i="4"/>
  <c r="G173" i="4"/>
  <c r="H173" i="4" s="1"/>
  <c r="K171" i="4"/>
  <c r="G171" i="4"/>
  <c r="H171" i="4" s="1"/>
  <c r="K170" i="4"/>
  <c r="L170" i="4" s="1"/>
  <c r="K169" i="4"/>
  <c r="G169" i="4"/>
  <c r="H169" i="4" s="1"/>
  <c r="K165" i="4"/>
  <c r="L165" i="4" s="1"/>
  <c r="G165" i="4"/>
  <c r="K163" i="4"/>
  <c r="G163" i="4"/>
  <c r="H163" i="4" s="1"/>
  <c r="K162" i="4"/>
  <c r="L162" i="4" s="1"/>
  <c r="K161" i="4"/>
  <c r="G161" i="4"/>
  <c r="H161" i="4" s="1"/>
  <c r="K160" i="4"/>
  <c r="G160" i="4"/>
  <c r="H160" i="4" s="1"/>
  <c r="K159" i="4"/>
  <c r="L159" i="4" s="1"/>
  <c r="K158" i="4"/>
  <c r="G158" i="4"/>
  <c r="H158" i="4" s="1"/>
  <c r="K157" i="4"/>
  <c r="G157" i="4"/>
  <c r="H157" i="4" s="1"/>
  <c r="K156" i="4"/>
  <c r="G156" i="4"/>
  <c r="H156" i="4" s="1"/>
  <c r="K155" i="4"/>
  <c r="L155" i="4" s="1"/>
  <c r="K154" i="4"/>
  <c r="G154" i="4"/>
  <c r="H154" i="4" s="1"/>
  <c r="K153" i="4"/>
  <c r="L153" i="4" s="1"/>
  <c r="K152" i="4"/>
  <c r="G152" i="4"/>
  <c r="H152" i="4" s="1"/>
  <c r="K150" i="4"/>
  <c r="L150" i="4" s="1"/>
  <c r="K149" i="4"/>
  <c r="G149" i="4"/>
  <c r="H149" i="4" s="1"/>
  <c r="K147" i="4"/>
  <c r="L147" i="4" s="1"/>
  <c r="K146" i="4"/>
  <c r="G146" i="4"/>
  <c r="H146" i="4" s="1"/>
  <c r="K145" i="4"/>
  <c r="L145" i="4" s="1"/>
  <c r="K144" i="4"/>
  <c r="L144" i="4" s="1"/>
  <c r="K143" i="4"/>
  <c r="G143" i="4"/>
  <c r="H143" i="4" s="1"/>
  <c r="K139" i="4"/>
  <c r="G139" i="4"/>
  <c r="H139" i="4" s="1"/>
  <c r="K138" i="4"/>
  <c r="L138" i="4" s="1"/>
  <c r="K137" i="4"/>
  <c r="G137" i="4"/>
  <c r="H137" i="4" s="1"/>
  <c r="K136" i="4"/>
  <c r="G136" i="4"/>
  <c r="H136" i="4" s="1"/>
  <c r="K135" i="4"/>
  <c r="G135" i="4"/>
  <c r="H135" i="4" s="1"/>
  <c r="K134" i="4"/>
  <c r="G134" i="4"/>
  <c r="H134" i="4" s="1"/>
  <c r="K133" i="4"/>
  <c r="L133" i="4" s="1"/>
  <c r="G133" i="4"/>
  <c r="K131" i="4"/>
  <c r="L131" i="4" s="1"/>
  <c r="G131" i="4"/>
  <c r="K130" i="4"/>
  <c r="G130" i="4"/>
  <c r="H130" i="4" s="1"/>
  <c r="K129" i="4"/>
  <c r="G129" i="4"/>
  <c r="H129" i="4" s="1"/>
  <c r="K128" i="4"/>
  <c r="G128" i="4"/>
  <c r="H128" i="4" s="1"/>
  <c r="K127" i="4"/>
  <c r="L127" i="4" s="1"/>
  <c r="K126" i="4"/>
  <c r="G126" i="4"/>
  <c r="H126" i="4" s="1"/>
  <c r="K125" i="4"/>
  <c r="G125" i="4"/>
  <c r="H125" i="4" s="1"/>
  <c r="K123" i="4"/>
  <c r="L123" i="4" s="1"/>
  <c r="K122" i="4"/>
  <c r="G122" i="4"/>
  <c r="H122" i="4" s="1"/>
  <c r="K121" i="4"/>
  <c r="G121" i="4"/>
  <c r="H121" i="4" s="1"/>
  <c r="K120" i="4"/>
  <c r="L120" i="4" s="1"/>
  <c r="K119" i="4"/>
  <c r="G119" i="4"/>
  <c r="H119" i="4" s="1"/>
  <c r="K115" i="4"/>
  <c r="G115" i="4"/>
  <c r="H115" i="4" s="1"/>
  <c r="K114" i="4"/>
  <c r="G114" i="4"/>
  <c r="H114" i="4" s="1"/>
  <c r="K110" i="4"/>
  <c r="G110" i="4"/>
  <c r="H110" i="4" s="1"/>
  <c r="K109" i="4"/>
  <c r="H109" i="4"/>
  <c r="G109" i="4"/>
  <c r="K108" i="4"/>
  <c r="H108" i="4"/>
  <c r="G108" i="4"/>
  <c r="K107" i="4"/>
  <c r="G107" i="4"/>
  <c r="H107" i="4" s="1"/>
  <c r="K106" i="4"/>
  <c r="L106" i="4" s="1"/>
  <c r="K105" i="4"/>
  <c r="G105" i="4"/>
  <c r="H105" i="4" s="1"/>
  <c r="K104" i="4"/>
  <c r="L104" i="4" s="1"/>
  <c r="K103" i="4"/>
  <c r="G103" i="4"/>
  <c r="H103" i="4" s="1"/>
  <c r="K102" i="4"/>
  <c r="G102" i="4"/>
  <c r="H102" i="4" s="1"/>
  <c r="K101" i="4"/>
  <c r="G101" i="4"/>
  <c r="H101" i="4" s="1"/>
  <c r="K100" i="4"/>
  <c r="L100" i="4" s="1"/>
  <c r="K99" i="4"/>
  <c r="G99" i="4"/>
  <c r="H99" i="4" s="1"/>
  <c r="K95" i="4"/>
  <c r="G95" i="4"/>
  <c r="H95" i="4" s="1"/>
  <c r="K92" i="4"/>
  <c r="H92" i="4"/>
  <c r="G92" i="4"/>
  <c r="K91" i="4"/>
  <c r="G91" i="4"/>
  <c r="H91" i="4" s="1"/>
  <c r="K90" i="4"/>
  <c r="L90" i="4" s="1"/>
  <c r="K89" i="4"/>
  <c r="G89" i="4"/>
  <c r="H89" i="4" s="1"/>
  <c r="K88" i="4"/>
  <c r="L88" i="4" s="1"/>
  <c r="K87" i="4"/>
  <c r="L87" i="4" s="1"/>
  <c r="K86" i="4"/>
  <c r="G86" i="4"/>
  <c r="H86" i="4" s="1"/>
  <c r="K83" i="4"/>
  <c r="G83" i="4"/>
  <c r="H83" i="4" s="1"/>
  <c r="K79" i="4"/>
  <c r="L79" i="4" s="1"/>
  <c r="G79" i="4"/>
  <c r="K78" i="4"/>
  <c r="G78" i="4"/>
  <c r="H78" i="4" s="1"/>
  <c r="K77" i="4"/>
  <c r="L77" i="4" s="1"/>
  <c r="K76" i="4"/>
  <c r="L76" i="4" s="1"/>
  <c r="K75" i="4"/>
  <c r="G75" i="4"/>
  <c r="H75" i="4" s="1"/>
  <c r="K73" i="4"/>
  <c r="L73" i="4" s="1"/>
  <c r="K72" i="4"/>
  <c r="G72" i="4"/>
  <c r="H72" i="4" s="1"/>
  <c r="K68" i="4"/>
  <c r="L68" i="4" s="1"/>
  <c r="G68" i="4"/>
  <c r="K67" i="4"/>
  <c r="G67" i="4"/>
  <c r="H67" i="4" s="1"/>
  <c r="K66" i="4"/>
  <c r="H66" i="4"/>
  <c r="G66" i="4"/>
  <c r="K65" i="4"/>
  <c r="G65" i="4"/>
  <c r="H65" i="4" s="1"/>
  <c r="K61" i="4"/>
  <c r="G61" i="4"/>
  <c r="K59" i="4"/>
  <c r="G59" i="4"/>
  <c r="H59" i="4" s="1"/>
  <c r="K58" i="4"/>
  <c r="L58" i="4" s="1"/>
  <c r="K57" i="4"/>
  <c r="G57" i="4"/>
  <c r="H57" i="4" s="1"/>
  <c r="K56" i="4"/>
  <c r="G56" i="4"/>
  <c r="H56" i="4" s="1"/>
  <c r="K55" i="4"/>
  <c r="L55" i="4" s="1"/>
  <c r="K54" i="4"/>
  <c r="G54" i="4"/>
  <c r="H54" i="4" s="1"/>
  <c r="K53" i="4"/>
  <c r="L53" i="4" s="1"/>
  <c r="K52" i="4"/>
  <c r="L52" i="4" s="1"/>
  <c r="K51" i="4"/>
  <c r="G51" i="4"/>
  <c r="H51" i="4" s="1"/>
  <c r="K50" i="4"/>
  <c r="G50" i="4"/>
  <c r="H50" i="4" s="1"/>
  <c r="K49" i="4"/>
  <c r="L49" i="4" s="1"/>
  <c r="K48" i="4"/>
  <c r="G48" i="4"/>
  <c r="H48" i="4" s="1"/>
  <c r="K47" i="4"/>
  <c r="L47" i="4" s="1"/>
  <c r="K46" i="4"/>
  <c r="G46" i="4"/>
  <c r="H46" i="4" s="1"/>
  <c r="K44" i="4"/>
  <c r="G44" i="4"/>
  <c r="H44" i="4" s="1"/>
  <c r="K43" i="4"/>
  <c r="L43" i="4" s="1"/>
  <c r="K42" i="4"/>
  <c r="G42" i="4"/>
  <c r="H42" i="4" s="1"/>
  <c r="K41" i="4"/>
  <c r="L41" i="4" s="1"/>
  <c r="K40" i="4"/>
  <c r="G40" i="4"/>
  <c r="H40" i="4" s="1"/>
  <c r="K39" i="4"/>
  <c r="L39" i="4" s="1"/>
  <c r="K38" i="4"/>
  <c r="L38" i="4" s="1"/>
  <c r="G38" i="4"/>
  <c r="K37" i="4"/>
  <c r="G37" i="4"/>
  <c r="H37" i="4" s="1"/>
  <c r="K36" i="4"/>
  <c r="G36" i="4"/>
  <c r="H36" i="4" s="1"/>
  <c r="K35" i="4"/>
  <c r="L35" i="4" s="1"/>
  <c r="K34" i="4"/>
  <c r="G34" i="4"/>
  <c r="H34" i="4" s="1"/>
  <c r="K33" i="4"/>
  <c r="L33" i="4" s="1"/>
  <c r="K32" i="4"/>
  <c r="G32" i="4"/>
  <c r="H32" i="4" s="1"/>
  <c r="K31" i="4"/>
  <c r="L31" i="4" s="1"/>
  <c r="K30" i="4"/>
  <c r="L30" i="4" s="1"/>
  <c r="K29" i="4"/>
  <c r="G29" i="4"/>
  <c r="H29" i="4" s="1"/>
  <c r="K28" i="4"/>
  <c r="G28" i="4"/>
  <c r="H28" i="4" s="1"/>
  <c r="K24" i="4"/>
  <c r="G24" i="4"/>
  <c r="H24" i="4" s="1"/>
  <c r="K23" i="4"/>
  <c r="L23" i="4" s="1"/>
  <c r="K22" i="4"/>
  <c r="L22" i="4" s="1"/>
  <c r="K21" i="4"/>
  <c r="G21" i="4"/>
  <c r="H21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60" i="4" l="1"/>
  <c r="L194" i="4"/>
  <c r="L203" i="4"/>
  <c r="L121" i="4"/>
  <c r="L152" i="4"/>
  <c r="L157" i="4"/>
  <c r="L146" i="4"/>
  <c r="L196" i="4"/>
  <c r="L129" i="4"/>
  <c r="L186" i="4"/>
  <c r="L179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4" i="4"/>
  <c r="L19" i="4"/>
  <c r="L46" i="4"/>
  <c r="L158" i="4"/>
  <c r="L72" i="4"/>
  <c r="L92" i="4"/>
  <c r="L21" i="4"/>
  <c r="L91" i="4"/>
  <c r="L99" i="4"/>
  <c r="L36" i="4"/>
  <c r="L51" i="4"/>
  <c r="L57" i="4"/>
  <c r="L65" i="4"/>
  <c r="L191" i="4"/>
  <c r="L188" i="4"/>
  <c r="L54" i="4"/>
  <c r="L59" i="4"/>
  <c r="L66" i="4"/>
  <c r="L192" i="4"/>
  <c r="L143" i="4"/>
  <c r="L197" i="4"/>
  <c r="L78" i="4"/>
  <c r="L105" i="4"/>
  <c r="L156" i="4"/>
  <c r="L195" i="4"/>
  <c r="L14" i="4"/>
  <c r="L50" i="4"/>
  <c r="L40" i="4"/>
  <c r="L67" i="4"/>
  <c r="L75" i="4"/>
  <c r="L137" i="4"/>
  <c r="L169" i="4"/>
  <c r="L189" i="4"/>
  <c r="L130" i="4"/>
  <c r="L177" i="4"/>
  <c r="L44" i="4"/>
  <c r="L114" i="4"/>
  <c r="L37" i="4"/>
  <c r="L128" i="4"/>
  <c r="L139" i="4"/>
  <c r="L171" i="4"/>
  <c r="L190" i="4"/>
  <c r="L95" i="4"/>
  <c r="L108" i="4"/>
  <c r="L56" i="4"/>
  <c r="L102" i="4"/>
  <c r="L134" i="4"/>
  <c r="L149" i="4"/>
  <c r="L173" i="4"/>
  <c r="L160" i="4"/>
  <c r="L8" i="4"/>
  <c r="L32" i="4"/>
  <c r="L61" i="4"/>
  <c r="L122" i="4"/>
  <c r="L29" i="4"/>
  <c r="L198" i="4"/>
  <c r="L135" i="4"/>
  <c r="L163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4" i="4"/>
  <c r="L83" i="4"/>
  <c r="L154" i="4"/>
  <c r="L126" i="1"/>
  <c r="L148" i="1"/>
  <c r="L48" i="2"/>
  <c r="L104" i="2"/>
  <c r="L163" i="2"/>
  <c r="L23" i="3"/>
  <c r="L109" i="3"/>
  <c r="L89" i="4"/>
  <c r="L109" i="4"/>
  <c r="L125" i="4"/>
  <c r="L161" i="4"/>
  <c r="L48" i="4"/>
  <c r="L103" i="4"/>
  <c r="L34" i="1"/>
  <c r="L141" i="2"/>
  <c r="L29" i="3"/>
  <c r="L28" i="4"/>
  <c r="L129" i="1"/>
  <c r="L59" i="2"/>
  <c r="L112" i="2"/>
  <c r="L24" i="3"/>
  <c r="L15" i="4"/>
  <c r="L42" i="4"/>
  <c r="L101" i="4"/>
  <c r="L110" i="4"/>
  <c r="L126" i="4"/>
  <c r="L136" i="4"/>
  <c r="L175" i="4"/>
  <c r="L139" i="1"/>
  <c r="L90" i="2"/>
  <c r="L14" i="3"/>
  <c r="L9" i="4"/>
  <c r="L86" i="4"/>
  <c r="L56" i="1"/>
  <c r="L69" i="1"/>
  <c r="L78" i="2"/>
  <c r="L82" i="2"/>
  <c r="L94" i="2"/>
  <c r="L128" i="2"/>
  <c r="L161" i="2"/>
  <c r="L36" i="3"/>
  <c r="L149" i="3"/>
  <c r="L161" i="3"/>
  <c r="L119" i="4"/>
  <c r="L35" i="3"/>
  <c r="L115" i="4"/>
  <c r="L71" i="1"/>
  <c r="L107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200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3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<sst xmlns="http://schemas.openxmlformats.org/spreadsheetml/2006/main" count="887" uniqueCount="268">
  <si>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</si>
  <si>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</si>
  <si>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</si>
  <si>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</si>
  <si>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</si>
  <si>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</si>
  <si>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</si>
  <si>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</si>
  <si>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</si>
  <si>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</si>
  <si>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</si>
  <si>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</si>
  <si>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</si>
  <si>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</si>
  <si>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</si>
  <si>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</si>
  <si>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</si>
  <si>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</si>
  <si>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</si>
  <si>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</si>
  <si>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</si>
  <si>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</si>
  <si>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</si>
  <si>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</si>
  <si>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</si>
  <si>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</si>
  <si>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</si>
  <si>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</si>
  <si>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</si>
  <si>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</si>
  <si>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</si>
  <si>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</si>
  <si>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</si>
  <si>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</si>
  <si>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</si>
  <si>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</si>
  <si>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</si>
  <si>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</si>
  <si>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</si>
  <si>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</si>
  <si>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</si>
  <si>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</si>
  <si>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</si>
  <si>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</si>
  <si>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</si>
  <si>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</si>
  <si>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</si>
  <si>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</si>
  <si>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</si>
  <si>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</si>
  <si>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</si>
  <si>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</si>
  <si>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</si>
  <si>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</si>
  <si>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</si>
  <si>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</si>
  <si>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</si>
  <si>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</si>
  <si>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</si>
  <si>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</si>
  <si>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</si>
  <si>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</si>
  <si>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</si>
  <si>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</si>
  <si>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</si>
  <si>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</si>
  <si>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</si>
  <si>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</si>
  <si>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</si>
  <si>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</si>
  <si>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</si>
  <si>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</si>
  <si>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</si>
  <si>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</si>
  <si>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</si>
  <si>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</si>
  <si>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</si>
  <si>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</si>
  <si>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</si>
  <si>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</si>
  <si>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</si>
  <si>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</si>
  <si>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</si>
  <si>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</si>
  <si>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</si>
  <si>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</si>
  <si>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</si>
  <si>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</si>
  <si>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</si>
  <si>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</si>
  <si>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</si>
  <si>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</si>
  <si>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</si>
  <si>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</si>
  <si>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</si>
  <si>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</si>
  <si>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</si>
  <si>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</si>
  <si>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</si>
  <si>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</si>
  <si>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</si>
  <si>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</si>
  <si>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</si>
  <si>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</si>
  <si>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</si>
  <si>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</si>
  <si>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</si>
  <si>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</si>
  <si>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</si>
  <si>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</si>
  <si>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</si>
  <si>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</si>
  <si>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</si>
  <si>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</si>
  <si>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</si>
  <si>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</si>
  <si>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</si>
  <si>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</si>
  <si>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</si>
  <si>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</si>
  <si>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</si>
  <si>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</si>
  <si>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</si>
  <si>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</si>
  <si>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</si>
  <si>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</si>
  <si>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</si>
  <si>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</si>
  <si>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</si>
  <si>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</si>
  <si>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</si>
  <si>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</si>
  <si>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</si>
  <si>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</si>
  <si>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</si>
  <si>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</si>
  <si>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</si>
  <si>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</si>
  <si>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</si>
  <si>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</si>
  <si>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</si>
  <si>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</si>
  <si>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</si>
  <si>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</si>
  <si>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</si>
  <si>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</si>
  <si>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</si>
  <si>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</si>
  <si>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</si>
  <si>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</si>
  <si>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</si>
  <si>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</si>
  <si>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</si>
  <si>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</si>
  <si>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</si>
  <si>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</si>
  <si>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</si>
  <si>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</si>
  <si>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</si>
  <si>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</si>
  <si>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</si>
  <si>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</si>
  <si>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</si>
  <si>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</si>
  <si>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</si>
  <si>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</si>
  <si>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</si>
  <si>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</si>
  <si>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</si>
  <si>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</si>
  <si>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</si>
  <si>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</si>
  <si>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</si>
  <si>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</si>
  <si>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</si>
  <si>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</si>
  <si>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</si>
  <si>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</si>
  <si>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</si>
  <si>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</si>
  <si>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</si>
  <si>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</si>
  <si>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</si>
  <si>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</si>
  <si>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</si>
  <si>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</si>
  <si>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</si>
  <si>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</si>
  <si>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</si>
  <si>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</si>
  <si>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</si>
  <si>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</si>
  <si>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</si>
  <si>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</si>
  <si>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</si>
  <si>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</si>
  <si>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</si>
  <si>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</si>
  <si>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</si>
  <si>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</si>
  <si>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</si>
  <si>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</si>
  <si>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</si>
  <si>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</si>
  <si>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</si>
  <si>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</si>
  <si>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</si>
  <si>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</si>
  <si>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</si>
  <si>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</si>
  <si>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</si>
  <si>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</si>
  <si>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</si>
  <si>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</si>
  <si>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</si>
  <si>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</si>
  <si>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</si>
  <si>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</si>
  <si>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</si>
  <si>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</si>
  <si>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</si>
  <si>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</si>
  <si>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</si>
  <si>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</si>
  <si>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</si>
  <si>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</si>
  <si>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</si>
  <si>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</si>
  <si>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</si>
  <si>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</si>
  <si>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</si>
  <si>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</si>
  <si>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</si>
  <si>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</si>
  <si>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</si>
  <si>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</si>
  <si>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</si>
  <si>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</si>
  <si>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</si>
  <si>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</si>
  <si>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</si>
  <si>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</si>
  <si>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</si>
  <si>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</si>
  <si>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</si>
  <si>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</si>
  <si>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</si>
  <si>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</si>
  <si>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</si>
  <si>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</si>
  <si>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</si>
  <si>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</si>
  <si>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</si>
  <si>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</si>
  <si>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</si>
  <si>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</si>
  <si>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</si>
  <si>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</si>
  <si>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</si>
  <si>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</si>
  <si>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</si>
  <si>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</si>
  <si>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</si>
  <si>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</si>
  <si>
    <t>Ferrer Juliana</t>
  </si>
  <si>
    <t>Fiamini Juan Manuel</t>
  </si>
  <si>
    <t>Arango Emmanuel</t>
  </si>
  <si>
    <t>Juliana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</si>
</sst>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30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1" fontId="21" fillId="7" borderId="0" xfId="0" applyNumberFormat="1" applyFont="1" applyFill="1" applyAlignment="1">
      <alignment horizontal="center" vertical="center"/>
    </xf>
    <xf numFmtId="1" fontId="29" fillId="7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  <xf numFmtId="165" fontId="17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0" t="s">
        <v>0</v>
      </c>
      <c r="D3" s="121"/>
      <c r="E3" s="121"/>
      <c r="F3" s="121"/>
      <c r="G3" s="121"/>
      <c r="H3" s="122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3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4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4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4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4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4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4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4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4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4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4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4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4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4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4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4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4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4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4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4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4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4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4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4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4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4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4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4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4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4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4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4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4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4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4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4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4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4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4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4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4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4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4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4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4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4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4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4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4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4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4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4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4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4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4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4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4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4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4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4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4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4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4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4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4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4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4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4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4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4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4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4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4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4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5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6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6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6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6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6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6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6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6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6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6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6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6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17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0" t="s">
        <v>0</v>
      </c>
      <c r="D3" s="121"/>
      <c r="E3" s="121"/>
      <c r="F3" s="121"/>
      <c r="G3" s="121"/>
      <c r="H3" s="122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5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6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6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6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6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6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6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6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6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6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6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6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6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6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6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6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132" workbookViewId="0">
      <selection activeCell="L144" sqref="L14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0" t="s">
        <v>0</v>
      </c>
      <c r="D3" s="121"/>
      <c r="E3" s="121"/>
      <c r="F3" s="121"/>
      <c r="G3" s="121"/>
      <c r="H3" s="122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5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6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6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6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6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6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6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6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6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6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6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6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6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6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6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6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6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5"/>
  <sheetViews>
    <sheetView showGridLines="0" topLeftCell="A99" workbookViewId="0">
      <selection activeCell="I161" sqref="I160:I16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0" t="s">
        <v>0</v>
      </c>
      <c r="D3" s="121"/>
      <c r="E3" s="121"/>
      <c r="F3" s="121"/>
      <c r="G3" s="121"/>
      <c r="H3" s="122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1" si="8">+(F19-E19)/365</f>
        <v>14.013698630136986</v>
      </c>
      <c r="H19" s="35">
        <f t="shared" ref="H19:H21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10">IF(I19="","",+J19-I19+1)</f>
        <v>21</v>
      </c>
      <c r="L19" s="38">
        <f t="shared" ref="L19:L24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117"/>
      <c r="H20" s="35">
        <v>7</v>
      </c>
      <c r="I20" s="99">
        <v>45943</v>
      </c>
      <c r="J20" s="86">
        <v>45949</v>
      </c>
      <c r="K20" s="38">
        <f t="shared" ref="K20" si="12">IF(I20="","",+J20-I20+1)</f>
        <v>7</v>
      </c>
      <c r="L20" s="38">
        <f t="shared" ref="L20" si="13">IF(K20&lt;&gt;"",D20+H20-K20,H20)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 t="shared" si="8"/>
        <v>11.241095890410959</v>
      </c>
      <c r="H21" s="35">
        <f t="shared" si="9"/>
        <v>28</v>
      </c>
      <c r="I21" s="36">
        <v>45642</v>
      </c>
      <c r="J21" s="86">
        <v>45648</v>
      </c>
      <c r="K21" s="38">
        <f t="shared" si="10"/>
        <v>7</v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10"/>
        <v>21</v>
      </c>
      <c r="L22" s="38">
        <f t="shared" si="11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10"/>
        <v>7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10"/>
        <v>21</v>
      </c>
      <c r="L24" s="38">
        <f t="shared" si="1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4">+(F28-E28)/365</f>
        <v>20.597260273972601</v>
      </c>
      <c r="H28" s="35">
        <f t="shared" ref="H28:H29" si="15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6">IF(I28="","",+J28-I28+1)</f>
        <v/>
      </c>
      <c r="L28" s="38">
        <f t="shared" ref="L28:L61" si="17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4"/>
        <v>15.805479452054794</v>
      </c>
      <c r="H29" s="83">
        <f t="shared" si="15"/>
        <v>28</v>
      </c>
      <c r="I29" s="88">
        <v>45691</v>
      </c>
      <c r="J29" s="89">
        <v>45704</v>
      </c>
      <c r="K29" s="54">
        <f t="shared" si="16"/>
        <v>14</v>
      </c>
      <c r="L29" s="54">
        <f t="shared" si="17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6"/>
        <v>14</v>
      </c>
      <c r="L30" s="54">
        <f t="shared" si="17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6"/>
        <v>7</v>
      </c>
      <c r="L31" s="54">
        <f t="shared" si="17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6"/>
        <v>12</v>
      </c>
      <c r="L32" s="38">
        <f t="shared" si="17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6"/>
        <v>14</v>
      </c>
      <c r="L33" s="38">
        <f t="shared" si="17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6"/>
        <v>10</v>
      </c>
      <c r="L34" s="38">
        <f t="shared" si="17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6"/>
        <v>8</v>
      </c>
      <c r="L35" s="38">
        <f t="shared" si="17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8">+(F36-E36)/365</f>
        <v>11.673972602739726</v>
      </c>
      <c r="H36" s="35">
        <f t="shared" ref="H36:H37" si="19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6"/>
        <v>14</v>
      </c>
      <c r="L36" s="38">
        <f t="shared" si="17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8"/>
        <v>9.3808219178082197</v>
      </c>
      <c r="H37" s="35">
        <f t="shared" si="19"/>
        <v>21</v>
      </c>
      <c r="I37" s="36">
        <v>45656</v>
      </c>
      <c r="J37" s="86">
        <v>45662</v>
      </c>
      <c r="K37" s="38">
        <f t="shared" si="16"/>
        <v>7</v>
      </c>
      <c r="L37" s="38">
        <f t="shared" si="17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8"/>
        <v>9.3808219178082197</v>
      </c>
      <c r="H38" s="35">
        <v>37</v>
      </c>
      <c r="I38" s="36">
        <v>45684</v>
      </c>
      <c r="J38" s="86">
        <v>45690</v>
      </c>
      <c r="K38" s="38">
        <f t="shared" si="16"/>
        <v>7</v>
      </c>
      <c r="L38" s="38">
        <f t="shared" si="17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6"/>
        <v>7</v>
      </c>
      <c r="L39" s="38">
        <f t="shared" si="17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6"/>
        <v>7</v>
      </c>
      <c r="L40" s="38">
        <f t="shared" si="17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6"/>
        <v>14</v>
      </c>
      <c r="L41" s="38">
        <f t="shared" si="17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6"/>
        <v>14</v>
      </c>
      <c r="L42" s="38">
        <f t="shared" si="17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6"/>
        <v>7</v>
      </c>
      <c r="L43" s="38">
        <f t="shared" si="17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 t="shared" ref="G44:G46" si="20">+(F44-E44)/365</f>
        <v>8.087671232876712</v>
      </c>
      <c r="H44" s="35">
        <f t="shared" ref="H44:H46" si="21"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6"/>
        <v>13</v>
      </c>
      <c r="L44" s="38">
        <f t="shared" si="17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99">
        <v>45902</v>
      </c>
      <c r="J45" s="86">
        <v>45903</v>
      </c>
      <c r="K45" s="38">
        <f t="shared" si="16"/>
        <v>2</v>
      </c>
      <c r="L45" s="38">
        <f t="shared" si="17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 t="shared" si="20"/>
        <v>6.4465753424657537</v>
      </c>
      <c r="H46" s="35">
        <f t="shared" si="21"/>
        <v>21</v>
      </c>
      <c r="I46" s="36">
        <v>45747</v>
      </c>
      <c r="J46" s="86">
        <v>45780</v>
      </c>
      <c r="K46" s="38">
        <f t="shared" si="16"/>
        <v>34</v>
      </c>
      <c r="L46" s="38">
        <f t="shared" si="17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6"/>
        <v>7</v>
      </c>
      <c r="L47" s="38">
        <f t="shared" si="17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6"/>
        <v>2</v>
      </c>
      <c r="L48" s="38">
        <f t="shared" si="17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6"/>
        <v>5</v>
      </c>
      <c r="L49" s="38">
        <f t="shared" si="17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22">+(F50-E50)/365</f>
        <v>2.2986301369863016</v>
      </c>
      <c r="H50" s="35">
        <f t="shared" ref="H50:H51" si="23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6"/>
        <v>18</v>
      </c>
      <c r="L50" s="38">
        <f t="shared" si="17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22"/>
        <v>9.6876712328767116</v>
      </c>
      <c r="H51" s="35">
        <f t="shared" si="23"/>
        <v>21</v>
      </c>
      <c r="I51" s="36">
        <v>45579</v>
      </c>
      <c r="J51" s="86">
        <v>45588</v>
      </c>
      <c r="K51" s="38">
        <f t="shared" si="16"/>
        <v>10</v>
      </c>
      <c r="L51" s="38">
        <f t="shared" si="17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6"/>
        <v>7</v>
      </c>
      <c r="L52" s="38">
        <f t="shared" si="17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6"/>
        <v>5</v>
      </c>
      <c r="L53" s="38">
        <f t="shared" si="17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6"/>
        <v>7</v>
      </c>
      <c r="L54" s="38">
        <f t="shared" si="17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6"/>
        <v>10</v>
      </c>
      <c r="L55" s="38">
        <f t="shared" si="17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24">+(F56-E56)/365</f>
        <v>1.9972602739726026</v>
      </c>
      <c r="H56" s="35">
        <f t="shared" ref="H56:H57" si="25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6"/>
        <v>10</v>
      </c>
      <c r="L56" s="38">
        <f t="shared" si="17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24"/>
        <v>12.986301369863014</v>
      </c>
      <c r="H57" s="35">
        <f t="shared" si="25"/>
        <v>28</v>
      </c>
      <c r="I57" s="36">
        <v>45684</v>
      </c>
      <c r="J57" s="86">
        <v>45690</v>
      </c>
      <c r="K57" s="38">
        <f t="shared" si="16"/>
        <v>7</v>
      </c>
      <c r="L57" s="38">
        <f t="shared" si="17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6"/>
        <v>7</v>
      </c>
      <c r="L58" s="38">
        <f t="shared" si="17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6"/>
        <v>3</v>
      </c>
      <c r="L59" s="38">
        <f t="shared" si="17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ref="G60" si="28">+(F60-E60)/365</f>
        <v>1.6684931506849314</v>
      </c>
      <c r="H60" s="35">
        <f t="shared" ref="H60" si="29">+IF((F60-E60)&lt;(182.5),((F60-E60)/30*24)/20,IF(AND(G60&gt;0.5,G60&lt;=5),14,IF(AND(G60&gt;5,G60&lt;=10),21,IF(AND(G60&gt;10,G60&lt;=20),28,35))))</f>
        <v>14</v>
      </c>
      <c r="I60" s="36">
        <v>45721</v>
      </c>
      <c r="J60" s="86">
        <v>45732</v>
      </c>
      <c r="K60" s="38">
        <f t="shared" ref="K60" si="30">IF(I60="","",+J60-I60+1)</f>
        <v>12</v>
      </c>
      <c r="L60" s="38">
        <f t="shared" ref="L60" si="31">IF(K60&lt;&gt;"",D60+H60-K60,H60)</f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6"/>
        <v>1.6684931506849314</v>
      </c>
      <c r="H61" s="35">
        <v>2</v>
      </c>
      <c r="I61" s="36">
        <v>45880</v>
      </c>
      <c r="J61" s="86">
        <v>45881</v>
      </c>
      <c r="K61" s="38">
        <f t="shared" si="16"/>
        <v>2</v>
      </c>
      <c r="L61" s="38">
        <f t="shared" si="17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32">+(F65-E65)/365</f>
        <v>2.2465753424657535</v>
      </c>
      <c r="H65" s="35">
        <f t="shared" ref="H65:H67" si="3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34">IF(I65="","",+J65-I65+1)</f>
        <v>7</v>
      </c>
      <c r="L65" s="38">
        <f t="shared" ref="L65:L68" si="3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32"/>
        <v>0.32876712328767121</v>
      </c>
      <c r="H66" s="35">
        <f t="shared" si="33"/>
        <v>4.8</v>
      </c>
      <c r="I66" s="36">
        <v>45705</v>
      </c>
      <c r="J66" s="86">
        <v>45711</v>
      </c>
      <c r="K66" s="38">
        <f t="shared" si="34"/>
        <v>7</v>
      </c>
      <c r="L66" s="38">
        <f t="shared" si="3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2"/>
        <v>1.747945205479452</v>
      </c>
      <c r="H67" s="35">
        <f t="shared" si="33"/>
        <v>14</v>
      </c>
      <c r="I67" s="36">
        <v>45691</v>
      </c>
      <c r="J67" s="86">
        <v>45697</v>
      </c>
      <c r="K67" s="38">
        <f t="shared" si="34"/>
        <v>7</v>
      </c>
      <c r="L67" s="38">
        <f t="shared" si="3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32"/>
        <v>1.747945205479452</v>
      </c>
      <c r="H68" s="35">
        <v>7</v>
      </c>
      <c r="I68" s="36">
        <v>45761</v>
      </c>
      <c r="J68" s="86">
        <v>45767</v>
      </c>
      <c r="K68" s="38">
        <f t="shared" si="34"/>
        <v>7</v>
      </c>
      <c r="L68" s="38">
        <f t="shared" si="3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36">IF(I72="","",+J72-I72+1)</f>
        <v>5</v>
      </c>
      <c r="L72" s="38">
        <f t="shared" ref="L72:L79" si="3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36"/>
        <v>5</v>
      </c>
      <c r="L73" s="38">
        <f t="shared" si="3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99">
        <v>45873</v>
      </c>
      <c r="J74" s="86">
        <v>45879</v>
      </c>
      <c r="K74" s="38">
        <f t="shared" ref="K74" si="38">IF(I74="","",+J74-I74+1)</f>
        <v>7</v>
      </c>
      <c r="L74" s="38">
        <f t="shared" ref="L74" si="39">IF(K74&lt;&gt;"",D74+H74-K74,H74)</f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36"/>
        <v>7</v>
      </c>
      <c r="L75" s="38">
        <f t="shared" si="3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36"/>
        <v>7</v>
      </c>
      <c r="L76" s="38">
        <f t="shared" si="3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36"/>
        <v>7</v>
      </c>
      <c r="L77" s="38">
        <f t="shared" si="3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40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36"/>
        <v>14</v>
      </c>
      <c r="L78" s="38">
        <f t="shared" si="3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40"/>
        <v>0</v>
      </c>
      <c r="H79" s="35">
        <v>7</v>
      </c>
      <c r="I79" s="36">
        <v>45866</v>
      </c>
      <c r="J79" s="86">
        <v>45872</v>
      </c>
      <c r="K79" s="38">
        <f t="shared" si="36"/>
        <v>7</v>
      </c>
      <c r="L79" s="38">
        <f t="shared" si="3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 t="shared" ref="G83:G86" si="41">+(F83-E83)/365</f>
        <v>9.6301369863013697</v>
      </c>
      <c r="H83" s="35">
        <f t="shared" ref="H83:H86" si="42"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43">IF(I83="","",+J83-I83+1)</f>
        <v>7</v>
      </c>
      <c r="L83" s="38">
        <f t="shared" ref="L83:L93" si="44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117"/>
      <c r="H84" s="35">
        <v>30</v>
      </c>
      <c r="I84" s="99">
        <v>45922</v>
      </c>
      <c r="J84" s="86">
        <v>45928</v>
      </c>
      <c r="K84" s="38">
        <f t="shared" ref="K84" si="45">IF(I84="","",+J84-I84+1)</f>
        <v>7</v>
      </c>
      <c r="L84" s="38">
        <f t="shared" ref="L84" si="46">IF(K84&lt;&gt;"",D84+H84-K84,H84)</f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117"/>
      <c r="H85" s="35">
        <v>23</v>
      </c>
      <c r="I85" s="99">
        <v>45978</v>
      </c>
      <c r="J85" s="86">
        <v>45984</v>
      </c>
      <c r="K85" s="38">
        <f t="shared" ref="K85" si="47">IF(I85="","",+J85-I85+1)</f>
        <v>7</v>
      </c>
      <c r="L85" s="38">
        <f t="shared" ref="L85" si="48">IF(K85&lt;&gt;"",D85+H85-K85,H85)</f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 t="shared" si="41"/>
        <v>7.3095890410958901</v>
      </c>
      <c r="H86" s="35">
        <f t="shared" si="42"/>
        <v>21</v>
      </c>
      <c r="I86" s="36">
        <v>45670</v>
      </c>
      <c r="J86" s="86">
        <v>45676</v>
      </c>
      <c r="K86" s="38">
        <f t="shared" si="43"/>
        <v>7</v>
      </c>
      <c r="L86" s="38">
        <f t="shared" si="44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43"/>
        <v>7</v>
      </c>
      <c r="L87" s="38">
        <f t="shared" si="44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43"/>
        <v>7</v>
      </c>
      <c r="L88" s="38">
        <f t="shared" si="44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43"/>
        <v>14</v>
      </c>
      <c r="L89" s="38">
        <f t="shared" si="44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43"/>
        <v>7</v>
      </c>
      <c r="L90" s="38">
        <f t="shared" si="44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49">+(F91-E91)/365</f>
        <v>0.53698630136986303</v>
      </c>
      <c r="H91" s="35">
        <f t="shared" ref="H91:H92" si="50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43"/>
        <v>11</v>
      </c>
      <c r="L91" s="38">
        <f t="shared" si="44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49"/>
        <v>0.30958904109589042</v>
      </c>
      <c r="H92" s="35">
        <f t="shared" si="50"/>
        <v>4.5200000000000005</v>
      </c>
      <c r="I92" s="36">
        <v>45702</v>
      </c>
      <c r="J92" s="86">
        <v>45712</v>
      </c>
      <c r="K92" s="38">
        <f t="shared" si="43"/>
        <v>11</v>
      </c>
      <c r="L92" s="38">
        <f t="shared" si="44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117"/>
      <c r="H93" s="35">
        <v>-6</v>
      </c>
      <c r="I93" s="99">
        <v>45894</v>
      </c>
      <c r="J93" s="86">
        <v>45908</v>
      </c>
      <c r="K93" s="38">
        <f t="shared" si="43"/>
        <v>15</v>
      </c>
      <c r="L93" s="38">
        <f t="shared" si="44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51">IF(I99="","",+J99-I99+1)</f>
        <v>6</v>
      </c>
      <c r="L99" s="38">
        <f t="shared" ref="L99:L110" si="52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51"/>
        <v>14</v>
      </c>
      <c r="L100" s="38">
        <f t="shared" si="52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53">+(F101-E101)/365</f>
        <v>0.99726027397260275</v>
      </c>
      <c r="H101" s="35">
        <f t="shared" ref="H101:H103" si="54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51"/>
        <v>14</v>
      </c>
      <c r="L101" s="38">
        <f t="shared" si="52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53"/>
        <v>0.66575342465753429</v>
      </c>
      <c r="H102" s="35">
        <f t="shared" si="54"/>
        <v>14</v>
      </c>
      <c r="I102" s="36">
        <v>45670</v>
      </c>
      <c r="J102" s="86">
        <v>45683</v>
      </c>
      <c r="K102" s="38">
        <f t="shared" si="51"/>
        <v>14</v>
      </c>
      <c r="L102" s="38">
        <f t="shared" si="52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53"/>
        <v>0.66575342465753429</v>
      </c>
      <c r="H103" s="35">
        <f t="shared" si="54"/>
        <v>14</v>
      </c>
      <c r="I103" s="36">
        <v>45652</v>
      </c>
      <c r="J103" s="86">
        <v>45658</v>
      </c>
      <c r="K103" s="38">
        <f t="shared" si="51"/>
        <v>7</v>
      </c>
      <c r="L103" s="38">
        <f t="shared" si="52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51"/>
        <v>7</v>
      </c>
      <c r="L104" s="38">
        <f t="shared" si="52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51"/>
        <v>7</v>
      </c>
      <c r="L105" s="38">
        <f t="shared" si="52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51"/>
        <v>7</v>
      </c>
      <c r="L106" s="38">
        <f t="shared" si="52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55">+(F107-E107)/365</f>
        <v>0.66575342465753429</v>
      </c>
      <c r="H107" s="35">
        <f t="shared" ref="H107:H110" si="56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51"/>
        <v>14</v>
      </c>
      <c r="L107" s="38">
        <f t="shared" si="52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55"/>
        <v>7.9452054794520555E-2</v>
      </c>
      <c r="H108" s="35">
        <f t="shared" si="56"/>
        <v>1.1599999999999999</v>
      </c>
      <c r="I108" s="36"/>
      <c r="J108" s="86"/>
      <c r="K108" s="38" t="str">
        <f t="shared" si="51"/>
        <v/>
      </c>
      <c r="L108" s="38">
        <f t="shared" si="52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55"/>
        <v>0.29041095890410956</v>
      </c>
      <c r="H109" s="35">
        <f t="shared" si="56"/>
        <v>4.24</v>
      </c>
      <c r="I109" s="36">
        <v>45721</v>
      </c>
      <c r="J109" s="86">
        <v>45724</v>
      </c>
      <c r="K109" s="38">
        <f t="shared" si="51"/>
        <v>4</v>
      </c>
      <c r="L109" s="38">
        <f t="shared" si="52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55"/>
        <v>0.50136986301369868</v>
      </c>
      <c r="H110" s="35">
        <f t="shared" si="56"/>
        <v>14</v>
      </c>
      <c r="I110" s="36">
        <v>45698</v>
      </c>
      <c r="J110" s="86">
        <v>45711</v>
      </c>
      <c r="K110" s="38">
        <f t="shared" si="51"/>
        <v>14</v>
      </c>
      <c r="L110" s="38">
        <f t="shared" si="52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57">+(F114-E114)/365</f>
        <v>10.876712328767123</v>
      </c>
      <c r="H114" s="35">
        <f t="shared" ref="H114:H115" si="58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59">IF(I114="","",+J114-I114+1)</f>
        <v>13</v>
      </c>
      <c r="L114" s="38">
        <f t="shared" ref="L114:L115" si="60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57"/>
        <v>3.6657534246575341</v>
      </c>
      <c r="H115" s="35">
        <f t="shared" si="58"/>
        <v>14</v>
      </c>
      <c r="I115" s="36">
        <v>45691</v>
      </c>
      <c r="J115" s="86">
        <v>45704</v>
      </c>
      <c r="K115" s="38">
        <f t="shared" si="59"/>
        <v>14</v>
      </c>
      <c r="L115" s="38">
        <f t="shared" si="60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61">IF(I119="","",+J119-I119+1)</f>
        <v>14</v>
      </c>
      <c r="L119" s="38">
        <f t="shared" ref="L119:L139" si="62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61"/>
        <v>6</v>
      </c>
      <c r="L120" s="38">
        <f t="shared" si="62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63">+(F121-E121)/365</f>
        <v>7.5780821917808217</v>
      </c>
      <c r="H121" s="35">
        <f t="shared" ref="H121:H122" si="64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61"/>
        <v>21</v>
      </c>
      <c r="L121" s="38">
        <f t="shared" si="62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63"/>
        <v>6.0246575342465754</v>
      </c>
      <c r="H122" s="35">
        <f t="shared" si="64"/>
        <v>21</v>
      </c>
      <c r="I122" s="36">
        <v>45656</v>
      </c>
      <c r="J122" s="86">
        <v>45662</v>
      </c>
      <c r="K122" s="38">
        <f t="shared" si="61"/>
        <v>7</v>
      </c>
      <c r="L122" s="38">
        <f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61"/>
        <v>7</v>
      </c>
      <c r="L123" s="38">
        <f>IF(K123&lt;&gt;"",D123+H123-K123,H123)</f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117"/>
      <c r="H124" s="35">
        <v>14</v>
      </c>
      <c r="I124" s="99">
        <v>45908</v>
      </c>
      <c r="J124" s="86">
        <v>45911</v>
      </c>
      <c r="K124" s="38">
        <f t="shared" si="61"/>
        <v>4</v>
      </c>
      <c r="L124" s="38">
        <f>IF(K124&lt;&gt;"",D124+H124-K124,H124)</f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65">+(F125-E125)/365</f>
        <v>6.5890410958904111</v>
      </c>
      <c r="H125" s="35">
        <f t="shared" ref="H125:H126" si="66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61"/>
        <v>21</v>
      </c>
      <c r="L125" s="38">
        <f t="shared" si="62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65"/>
        <v>6</v>
      </c>
      <c r="H126" s="35">
        <f t="shared" si="66"/>
        <v>21</v>
      </c>
      <c r="I126" s="36">
        <v>45663</v>
      </c>
      <c r="J126" s="86">
        <v>45676</v>
      </c>
      <c r="K126" s="38">
        <f t="shared" si="61"/>
        <v>14</v>
      </c>
      <c r="L126" s="38">
        <f t="shared" si="62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61"/>
        <v>7</v>
      </c>
      <c r="L127" s="38">
        <f t="shared" si="62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7" si="67">+(F128-E128)/365</f>
        <v>5.8410958904109593</v>
      </c>
      <c r="H128" s="35">
        <f t="shared" ref="H128:H130" si="68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61"/>
        <v>21</v>
      </c>
      <c r="L128" s="38">
        <f t="shared" si="62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67"/>
        <v>7.4904109589041097</v>
      </c>
      <c r="H129" s="35">
        <f t="shared" si="68"/>
        <v>21</v>
      </c>
      <c r="I129" s="36">
        <v>45698</v>
      </c>
      <c r="J129" s="86">
        <v>45711</v>
      </c>
      <c r="K129" s="38">
        <f t="shared" si="61"/>
        <v>14</v>
      </c>
      <c r="L129" s="38">
        <f t="shared" si="62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67"/>
        <v>4.7479452054794518</v>
      </c>
      <c r="H130" s="35">
        <f t="shared" si="68"/>
        <v>14</v>
      </c>
      <c r="I130" s="36">
        <v>45663</v>
      </c>
      <c r="J130" s="86">
        <v>45676</v>
      </c>
      <c r="K130" s="38">
        <f t="shared" si="61"/>
        <v>14</v>
      </c>
      <c r="L130" s="38">
        <f t="shared" si="62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67"/>
        <v>2.536986301369863</v>
      </c>
      <c r="H131" s="35">
        <v>14</v>
      </c>
      <c r="I131" s="36">
        <v>45656</v>
      </c>
      <c r="J131" s="86">
        <v>45662</v>
      </c>
      <c r="K131" s="38">
        <f t="shared" si="61"/>
        <v>7</v>
      </c>
      <c r="L131" s="38">
        <f t="shared" si="62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117"/>
      <c r="H132" s="35">
        <v>7</v>
      </c>
      <c r="I132" s="99">
        <v>45355</v>
      </c>
      <c r="J132" s="127">
        <v>45361</v>
      </c>
      <c r="K132" s="38">
        <f t="shared" si="61"/>
        <v>7</v>
      </c>
      <c r="L132" s="38">
        <f t="shared" si="62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si="67"/>
        <v>2.4657534246575343</v>
      </c>
      <c r="H133" s="35">
        <v>14</v>
      </c>
      <c r="I133" s="36">
        <v>45663</v>
      </c>
      <c r="J133" s="36">
        <v>45676</v>
      </c>
      <c r="K133" s="38">
        <f t="shared" si="61"/>
        <v>14</v>
      </c>
      <c r="L133" s="38">
        <f t="shared" si="62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67"/>
        <v>3.0849315068493151</v>
      </c>
      <c r="H134" s="35">
        <f t="shared" ref="H134:H137" si="69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61"/>
        <v>14</v>
      </c>
      <c r="L134" s="38">
        <f t="shared" si="62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67"/>
        <v>0.61095890410958908</v>
      </c>
      <c r="H135" s="35">
        <f t="shared" si="69"/>
        <v>14</v>
      </c>
      <c r="I135" s="36">
        <v>45712</v>
      </c>
      <c r="J135" s="36">
        <v>45725</v>
      </c>
      <c r="K135" s="38">
        <f t="shared" si="61"/>
        <v>14</v>
      </c>
      <c r="L135" s="38">
        <f t="shared" si="62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67"/>
        <v>1.0547945205479452</v>
      </c>
      <c r="H136" s="35">
        <f t="shared" si="69"/>
        <v>14</v>
      </c>
      <c r="I136" s="36">
        <v>45684</v>
      </c>
      <c r="J136" s="86">
        <v>45697</v>
      </c>
      <c r="K136" s="38">
        <f t="shared" si="61"/>
        <v>14</v>
      </c>
      <c r="L136" s="38">
        <f t="shared" si="62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67"/>
        <v>1.9671232876712328</v>
      </c>
      <c r="H137" s="35">
        <f t="shared" si="69"/>
        <v>14</v>
      </c>
      <c r="I137" s="36">
        <v>45677</v>
      </c>
      <c r="J137" s="86">
        <v>45683</v>
      </c>
      <c r="K137" s="38">
        <f t="shared" si="61"/>
        <v>7</v>
      </c>
      <c r="L137" s="38">
        <f t="shared" si="62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61"/>
        <v>7</v>
      </c>
      <c r="L138" s="38">
        <f t="shared" si="62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61"/>
        <v>14</v>
      </c>
      <c r="L139" s="38">
        <f t="shared" si="62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25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5" si="70">IF(I143="","",+J143-I143+1)</f>
        <v>11</v>
      </c>
      <c r="L143" s="38">
        <f t="shared" ref="L143:L165" si="71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6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70"/>
        <v>5</v>
      </c>
      <c r="L144" s="38">
        <f t="shared" si="71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26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70"/>
        <v>7</v>
      </c>
      <c r="L145" s="38">
        <f t="shared" si="71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26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70"/>
        <v>7</v>
      </c>
      <c r="L146" s="38">
        <f t="shared" si="71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26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70"/>
        <v>7</v>
      </c>
      <c r="L147" s="38">
        <f t="shared" si="71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26"/>
      <c r="C148" s="31" t="s">
        <v>73</v>
      </c>
      <c r="D148" s="32"/>
      <c r="E148" s="33"/>
      <c r="F148" s="33"/>
      <c r="G148" s="51"/>
      <c r="H148" s="60">
        <v>14</v>
      </c>
      <c r="I148" s="99">
        <v>45873</v>
      </c>
      <c r="J148" s="86">
        <v>45879</v>
      </c>
      <c r="K148" s="38">
        <f t="shared" si="70"/>
        <v>7</v>
      </c>
      <c r="L148" s="38">
        <f t="shared" si="71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" customHeight="1" x14ac:dyDescent="0.3">
      <c r="A149" s="59"/>
      <c r="B149" s="126"/>
      <c r="C149" s="31" t="s">
        <v>74</v>
      </c>
      <c r="D149" s="32">
        <v>35</v>
      </c>
      <c r="E149" s="33">
        <v>40926</v>
      </c>
      <c r="F149" s="33">
        <v>45657</v>
      </c>
      <c r="G149" s="51">
        <f>+(F149-E149)/365</f>
        <v>12.961643835616439</v>
      </c>
      <c r="H149" s="60">
        <f>+IF((F149-E149)&lt;(182.5),((F149-E149)/30*24)/20,IF(AND(G149&gt;0.5,G149&lt;=5),14,IF(AND(G149&gt;5,G149&lt;=10),21,IF(AND(G149&gt;10,G149&lt;=20),28,35))))</f>
        <v>28</v>
      </c>
      <c r="I149" s="36">
        <v>45670</v>
      </c>
      <c r="J149" s="86">
        <v>45676</v>
      </c>
      <c r="K149" s="38">
        <f t="shared" si="70"/>
        <v>7</v>
      </c>
      <c r="L149" s="38">
        <f t="shared" si="71"/>
        <v>56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26"/>
      <c r="C150" s="31" t="s">
        <v>74</v>
      </c>
      <c r="D150" s="32"/>
      <c r="E150" s="33"/>
      <c r="F150" s="33"/>
      <c r="G150" s="51"/>
      <c r="H150" s="60">
        <v>56</v>
      </c>
      <c r="I150" s="36">
        <v>45740</v>
      </c>
      <c r="J150" s="86">
        <v>45746</v>
      </c>
      <c r="K150" s="38">
        <f t="shared" si="70"/>
        <v>7</v>
      </c>
      <c r="L150" s="38">
        <f t="shared" si="71"/>
        <v>49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26"/>
      <c r="C151" s="31" t="s">
        <v>74</v>
      </c>
      <c r="D151" s="32"/>
      <c r="E151" s="33"/>
      <c r="F151" s="33"/>
      <c r="G151" s="51"/>
      <c r="H151" s="60">
        <v>49</v>
      </c>
      <c r="I151" s="99">
        <v>45901</v>
      </c>
      <c r="J151" s="86">
        <v>45907</v>
      </c>
      <c r="K151" s="38">
        <f t="shared" si="70"/>
        <v>7</v>
      </c>
      <c r="L151" s="38">
        <f t="shared" si="71"/>
        <v>42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.75" customHeight="1" x14ac:dyDescent="0.3">
      <c r="A152" s="59"/>
      <c r="B152" s="126"/>
      <c r="C152" s="31" t="s">
        <v>75</v>
      </c>
      <c r="D152" s="32"/>
      <c r="E152" s="33">
        <v>40926</v>
      </c>
      <c r="F152" s="33">
        <v>45657</v>
      </c>
      <c r="G152" s="51">
        <f>+(F152-E152)/365</f>
        <v>12.961643835616439</v>
      </c>
      <c r="H152" s="60">
        <f>+IF((F152-E152)&lt;(182.5),((F152-E152)/30*24)/20,IF(AND(G152&gt;0.5,G152&lt;=5),14,IF(AND(G152&gt;5,G152&lt;=10),21,IF(AND(G152&gt;10,G152&lt;=20),28,35))))</f>
        <v>28</v>
      </c>
      <c r="I152" s="36">
        <v>45705</v>
      </c>
      <c r="J152" s="86">
        <v>45718</v>
      </c>
      <c r="K152" s="38">
        <f t="shared" si="70"/>
        <v>14</v>
      </c>
      <c r="L152" s="38">
        <f t="shared" si="71"/>
        <v>14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26"/>
      <c r="C153" s="31" t="s">
        <v>75</v>
      </c>
      <c r="D153" s="32"/>
      <c r="E153" s="33"/>
      <c r="F153" s="33"/>
      <c r="G153" s="51"/>
      <c r="H153" s="60">
        <v>14</v>
      </c>
      <c r="I153" s="36">
        <v>45852</v>
      </c>
      <c r="J153" s="86">
        <v>45858</v>
      </c>
      <c r="K153" s="38">
        <f t="shared" si="70"/>
        <v>7</v>
      </c>
      <c r="L153" s="38">
        <f t="shared" si="71"/>
        <v>7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1"/>
      <c r="B154" s="126"/>
      <c r="C154" s="31" t="s">
        <v>76</v>
      </c>
      <c r="D154" s="32"/>
      <c r="E154" s="33">
        <v>42614</v>
      </c>
      <c r="F154" s="33">
        <v>45657</v>
      </c>
      <c r="G154" s="51">
        <f>+(F154-E154)/365</f>
        <v>8.3369863013698637</v>
      </c>
      <c r="H154" s="60">
        <f>+IF((F154-E154)&lt;(182.5),((F154-E154)/30*24)/20,IF(AND(G154&gt;0.5,G154&lt;=5),14,IF(AND(G154&gt;5,G154&lt;=10),21,IF(AND(G154&gt;10,G154&lt;=20),28,35))))</f>
        <v>21</v>
      </c>
      <c r="I154" s="36">
        <v>45684</v>
      </c>
      <c r="J154" s="86">
        <v>45697</v>
      </c>
      <c r="K154" s="38">
        <f t="shared" si="70"/>
        <v>14</v>
      </c>
      <c r="L154" s="38">
        <f t="shared" si="71"/>
        <v>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26"/>
      <c r="C155" s="31" t="s">
        <v>76</v>
      </c>
      <c r="D155" s="32"/>
      <c r="E155" s="33"/>
      <c r="F155" s="33"/>
      <c r="G155" s="51"/>
      <c r="H155" s="60">
        <v>7</v>
      </c>
      <c r="I155" s="36">
        <v>45859</v>
      </c>
      <c r="J155" s="86">
        <v>45865</v>
      </c>
      <c r="K155" s="38">
        <f t="shared" si="70"/>
        <v>7</v>
      </c>
      <c r="L155" s="38">
        <f t="shared" si="71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26"/>
      <c r="C156" s="31" t="s">
        <v>77</v>
      </c>
      <c r="D156" s="32"/>
      <c r="E156" s="33">
        <v>41403</v>
      </c>
      <c r="F156" s="33">
        <v>45657</v>
      </c>
      <c r="G156" s="51">
        <f t="shared" ref="G156:G158" si="72">+(F156-E156)/365</f>
        <v>11.654794520547945</v>
      </c>
      <c r="H156" s="60">
        <f t="shared" ref="H156:H158" si="73">+IF((F156-E156)&lt;(182.5),((F156-E156)/30*24)/20,IF(AND(G156&gt;0.5,G156&lt;=5),14,IF(AND(G156&gt;5,G156&lt;=10),21,IF(AND(G156&gt;10,G156&lt;=20),28,35))))</f>
        <v>28</v>
      </c>
      <c r="I156" s="36">
        <v>45698</v>
      </c>
      <c r="J156" s="86">
        <v>45704</v>
      </c>
      <c r="K156" s="38">
        <f t="shared" si="70"/>
        <v>7</v>
      </c>
      <c r="L156" s="38">
        <f t="shared" si="71"/>
        <v>21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3"/>
      <c r="C157" s="31" t="s">
        <v>78</v>
      </c>
      <c r="D157" s="32"/>
      <c r="E157" s="33">
        <v>43229</v>
      </c>
      <c r="F157" s="33">
        <v>45657</v>
      </c>
      <c r="G157" s="51">
        <f t="shared" si="72"/>
        <v>6.6520547945205477</v>
      </c>
      <c r="H157" s="60">
        <f t="shared" si="73"/>
        <v>21</v>
      </c>
      <c r="I157" s="36"/>
      <c r="J157" s="86"/>
      <c r="K157" s="38" t="str">
        <f t="shared" si="70"/>
        <v/>
      </c>
      <c r="L157" s="38">
        <f t="shared" si="71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79</v>
      </c>
      <c r="D158" s="32"/>
      <c r="E158" s="33">
        <v>42730</v>
      </c>
      <c r="F158" s="33">
        <v>45657</v>
      </c>
      <c r="G158" s="51">
        <f t="shared" si="72"/>
        <v>8.0191780821917806</v>
      </c>
      <c r="H158" s="60">
        <f t="shared" si="73"/>
        <v>21</v>
      </c>
      <c r="I158" s="36">
        <v>45656</v>
      </c>
      <c r="J158" s="86">
        <v>45662</v>
      </c>
      <c r="K158" s="38">
        <f t="shared" si="70"/>
        <v>7</v>
      </c>
      <c r="L158" s="38">
        <f t="shared" si="71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58"/>
      <c r="C159" s="31" t="s">
        <v>79</v>
      </c>
      <c r="D159" s="32"/>
      <c r="E159" s="33"/>
      <c r="F159" s="33"/>
      <c r="G159" s="51"/>
      <c r="H159" s="60">
        <v>14</v>
      </c>
      <c r="I159" s="36">
        <v>45670</v>
      </c>
      <c r="J159" s="86">
        <v>45676</v>
      </c>
      <c r="K159" s="38">
        <f t="shared" si="70"/>
        <v>7</v>
      </c>
      <c r="L159" s="38">
        <f t="shared" si="71"/>
        <v>7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80</v>
      </c>
      <c r="D160" s="32"/>
      <c r="E160" s="33">
        <v>41852</v>
      </c>
      <c r="F160" s="33">
        <v>45657</v>
      </c>
      <c r="G160" s="51">
        <f t="shared" ref="G160:G161" si="74">+(F160-E160)/365</f>
        <v>10.424657534246576</v>
      </c>
      <c r="H160" s="60">
        <f t="shared" ref="H160:H161" si="75">+IF((F160-E160)&lt;(182.5),((F160-E160)/30*24)/20,IF(AND(G160&gt;0.5,G160&lt;=5),14,IF(AND(G160&gt;5,G160&lt;=10),21,IF(AND(G160&gt;10,G160&lt;=20),28,35))))</f>
        <v>28</v>
      </c>
      <c r="I160" s="36">
        <v>45698</v>
      </c>
      <c r="J160" s="86">
        <v>45704</v>
      </c>
      <c r="K160" s="38">
        <f t="shared" si="70"/>
        <v>7</v>
      </c>
      <c r="L160" s="38">
        <f t="shared" si="71"/>
        <v>21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127</v>
      </c>
      <c r="D161" s="32"/>
      <c r="E161" s="33">
        <v>45154</v>
      </c>
      <c r="F161" s="33">
        <v>45657</v>
      </c>
      <c r="G161" s="51">
        <f t="shared" si="74"/>
        <v>1.3780821917808219</v>
      </c>
      <c r="H161" s="60">
        <f t="shared" si="75"/>
        <v>14</v>
      </c>
      <c r="I161" s="36">
        <v>45677</v>
      </c>
      <c r="J161" s="86">
        <v>45683</v>
      </c>
      <c r="K161" s="38">
        <f t="shared" si="70"/>
        <v>7</v>
      </c>
      <c r="L161" s="38">
        <f t="shared" si="71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127</v>
      </c>
      <c r="D162" s="32"/>
      <c r="E162" s="33"/>
      <c r="F162" s="33"/>
      <c r="G162" s="34"/>
      <c r="H162" s="35">
        <v>7</v>
      </c>
      <c r="I162" s="36">
        <v>45838</v>
      </c>
      <c r="J162" s="86">
        <v>45844</v>
      </c>
      <c r="K162" s="38">
        <f t="shared" si="70"/>
        <v>7</v>
      </c>
      <c r="L162" s="38">
        <f t="shared" si="71"/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82</v>
      </c>
      <c r="D163" s="32">
        <v>14</v>
      </c>
      <c r="E163" s="33">
        <v>41330</v>
      </c>
      <c r="F163" s="33">
        <v>45657</v>
      </c>
      <c r="G163" s="34">
        <f t="shared" ref="G163:G165" si="76">+(F163-E163)/365</f>
        <v>11.854794520547944</v>
      </c>
      <c r="H163" s="35">
        <f>+IF((F163-E163)&lt;(182.5),((F163-E163)/30*24)/20,IF(AND(G163&gt;0.5,G163&lt;=5),14,IF(AND(G163&gt;5,G163&lt;=10),21,IF(AND(G163&gt;10,G163&lt;=20),28,35))))</f>
        <v>28</v>
      </c>
      <c r="I163" s="36">
        <v>45628</v>
      </c>
      <c r="J163" s="86">
        <v>45634</v>
      </c>
      <c r="K163" s="38">
        <f t="shared" si="70"/>
        <v>7</v>
      </c>
      <c r="L163" s="38">
        <f t="shared" si="71"/>
        <v>35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82</v>
      </c>
      <c r="D164" s="32"/>
      <c r="E164" s="33">
        <v>41330</v>
      </c>
      <c r="F164" s="33">
        <v>45657</v>
      </c>
      <c r="G164" s="34">
        <f t="shared" ref="G164" si="77">+(F164-E164)/365</f>
        <v>11.854794520547944</v>
      </c>
      <c r="H164" s="35">
        <v>35</v>
      </c>
      <c r="I164" s="36">
        <v>45670</v>
      </c>
      <c r="J164" s="86">
        <v>45683</v>
      </c>
      <c r="K164" s="38">
        <f t="shared" ref="K164" si="78">IF(I164="","",+J164-I164+1)</f>
        <v>14</v>
      </c>
      <c r="L164" s="38">
        <f t="shared" ref="L164" si="79">IF(K164&lt;&gt;"",D164+H164-K164,H164)</f>
        <v>21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 x14ac:dyDescent="0.3">
      <c r="A165" s="1"/>
      <c r="B165" s="58"/>
      <c r="C165" s="31" t="s">
        <v>82</v>
      </c>
      <c r="D165" s="32"/>
      <c r="E165" s="33">
        <v>41330</v>
      </c>
      <c r="F165" s="33">
        <v>45657</v>
      </c>
      <c r="G165" s="34">
        <f t="shared" si="76"/>
        <v>11.854794520547944</v>
      </c>
      <c r="H165" s="35">
        <v>21</v>
      </c>
      <c r="I165" s="36">
        <v>45929</v>
      </c>
      <c r="J165" s="86">
        <v>45935</v>
      </c>
      <c r="K165" s="38">
        <f t="shared" si="70"/>
        <v>7</v>
      </c>
      <c r="L165" s="38">
        <f t="shared" si="71"/>
        <v>14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 x14ac:dyDescent="0.3">
      <c r="A166" s="1"/>
      <c r="B166" s="58"/>
      <c r="C166" s="41"/>
      <c r="D166" s="42"/>
      <c r="E166" s="43"/>
      <c r="F166" s="43"/>
      <c r="G166" s="44"/>
      <c r="H166" s="45"/>
      <c r="I166" s="50"/>
      <c r="J166" s="50"/>
      <c r="K166" s="46"/>
      <c r="L166" s="4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58"/>
      <c r="C167" s="25" t="s">
        <v>83</v>
      </c>
      <c r="D167" s="48"/>
      <c r="E167" s="43"/>
      <c r="F167" s="50"/>
      <c r="G167" s="50"/>
      <c r="H167" s="45"/>
      <c r="I167" s="29"/>
      <c r="J167" s="29"/>
      <c r="K167" s="29"/>
      <c r="L167" s="2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58"/>
      <c r="C168" s="25"/>
      <c r="D168" s="48"/>
      <c r="E168" s="43"/>
      <c r="F168" s="50"/>
      <c r="G168" s="50"/>
      <c r="H168" s="45"/>
      <c r="I168" s="29"/>
      <c r="J168" s="29"/>
      <c r="K168" s="29"/>
      <c r="L168" s="2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31" t="s">
        <v>84</v>
      </c>
      <c r="D169" s="32"/>
      <c r="E169" s="33">
        <v>42037</v>
      </c>
      <c r="F169" s="33">
        <v>45657</v>
      </c>
      <c r="G169" s="51">
        <f>+(F169-E169)/365</f>
        <v>9.9178082191780828</v>
      </c>
      <c r="H169" s="60">
        <f>+IF((F169-E169)&lt;(182.5),((F169-E169)/30*24)/20,IF(AND(G169&gt;0.5,G169&lt;=5),14,IF(AND(G169&gt;5,G169&lt;=10),21,IF(AND(G169&gt;10,G169&lt;=20),28,35))))</f>
        <v>21</v>
      </c>
      <c r="I169" s="61">
        <v>45593</v>
      </c>
      <c r="J169" s="62">
        <v>45599</v>
      </c>
      <c r="K169" s="38">
        <f t="shared" ref="K169:K180" si="80">IF(I169="","",+J169-I169+1)</f>
        <v>7</v>
      </c>
      <c r="L169" s="38">
        <f t="shared" ref="L169:L182" si="81">IF(K169&lt;&gt;"",D169+H169-K169,H169)</f>
        <v>14</v>
      </c>
      <c r="M169" s="5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31" t="s">
        <v>84</v>
      </c>
      <c r="D170" s="32"/>
      <c r="E170" s="33"/>
      <c r="F170" s="33"/>
      <c r="G170" s="34"/>
      <c r="H170" s="35">
        <v>14</v>
      </c>
      <c r="I170" s="61">
        <v>45734</v>
      </c>
      <c r="J170" s="62">
        <v>45744</v>
      </c>
      <c r="K170" s="38">
        <f t="shared" si="80"/>
        <v>11</v>
      </c>
      <c r="L170" s="35">
        <f t="shared" si="81"/>
        <v>3</v>
      </c>
      <c r="M170" s="5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154</v>
      </c>
      <c r="D171" s="32"/>
      <c r="E171" s="33">
        <v>45384</v>
      </c>
      <c r="F171" s="33">
        <v>45657</v>
      </c>
      <c r="G171" s="34">
        <f t="shared" ref="G171:G177" si="82">+(F171-E171)/365</f>
        <v>0.74794520547945209</v>
      </c>
      <c r="H171" s="35">
        <f t="shared" ref="H171:H177" si="83">+IF((F171-E171)&lt;(182.5),((F171-E171)/30*24)/20,IF(AND(G171&gt;0.5,G171&lt;=5),14,IF(AND(G171&gt;5,G171&lt;=10),21,IF(AND(G171&gt;10,G171&lt;=20),28,35))))</f>
        <v>14</v>
      </c>
      <c r="I171" s="36">
        <v>45721</v>
      </c>
      <c r="J171" s="86">
        <v>45724</v>
      </c>
      <c r="K171" s="38">
        <f t="shared" si="80"/>
        <v>4</v>
      </c>
      <c r="L171" s="38">
        <f t="shared" si="81"/>
        <v>10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154</v>
      </c>
      <c r="D172" s="32"/>
      <c r="E172" s="33"/>
      <c r="F172" s="33"/>
      <c r="G172" s="117"/>
      <c r="H172" s="35">
        <v>10</v>
      </c>
      <c r="I172" s="36">
        <v>45930</v>
      </c>
      <c r="J172" s="36">
        <v>45939</v>
      </c>
      <c r="K172" s="38">
        <f t="shared" ref="K172" si="84">IF(I172="","",+J172-I172+1)</f>
        <v>10</v>
      </c>
      <c r="L172" s="38">
        <f>IF(K172&lt;&gt;"",D172+H172-K172,H172)</f>
        <v>0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155</v>
      </c>
      <c r="D173" s="32"/>
      <c r="E173" s="33">
        <v>45323</v>
      </c>
      <c r="F173" s="33">
        <v>45657</v>
      </c>
      <c r="G173" s="34">
        <f t="shared" si="82"/>
        <v>0.91506849315068495</v>
      </c>
      <c r="H173" s="35">
        <f t="shared" si="83"/>
        <v>14</v>
      </c>
      <c r="I173" s="36">
        <v>45698</v>
      </c>
      <c r="J173" s="86">
        <v>45704</v>
      </c>
      <c r="K173" s="38">
        <f t="shared" si="80"/>
        <v>7</v>
      </c>
      <c r="L173" s="38">
        <f t="shared" si="81"/>
        <v>7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155</v>
      </c>
      <c r="D174" s="32"/>
      <c r="E174" s="33"/>
      <c r="F174" s="33"/>
      <c r="G174" s="117"/>
      <c r="H174" s="35">
        <v>7</v>
      </c>
      <c r="I174" s="99">
        <v>45810</v>
      </c>
      <c r="J174" s="86">
        <v>45816</v>
      </c>
      <c r="K174" s="38">
        <f t="shared" ref="K174" si="85">IF(I174="","",+J174-I174+1)</f>
        <v>7</v>
      </c>
      <c r="L174" s="38">
        <f t="shared" ref="L174" si="86">IF(K174&lt;&gt;"",D174+H174-K174,H174)</f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128</v>
      </c>
      <c r="D175" s="32"/>
      <c r="E175" s="33">
        <v>44935</v>
      </c>
      <c r="F175" s="33">
        <v>45657</v>
      </c>
      <c r="G175" s="34">
        <f t="shared" si="82"/>
        <v>1.978082191780822</v>
      </c>
      <c r="H175" s="35">
        <f t="shared" si="83"/>
        <v>14</v>
      </c>
      <c r="I175" s="36">
        <v>45705</v>
      </c>
      <c r="J175" s="86">
        <v>45711</v>
      </c>
      <c r="K175" s="38">
        <f t="shared" si="80"/>
        <v>7</v>
      </c>
      <c r="L175" s="38">
        <f t="shared" si="8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128</v>
      </c>
      <c r="D176" s="32"/>
      <c r="E176" s="33"/>
      <c r="F176" s="33"/>
      <c r="G176" s="117"/>
      <c r="H176" s="35">
        <v>7</v>
      </c>
      <c r="I176" s="99">
        <v>45810</v>
      </c>
      <c r="J176" s="86">
        <v>45816</v>
      </c>
      <c r="K176" s="38">
        <f t="shared" si="80"/>
        <v>7</v>
      </c>
      <c r="L176" s="38">
        <f t="shared" si="8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86</v>
      </c>
      <c r="D177" s="32"/>
      <c r="E177" s="33">
        <v>44385</v>
      </c>
      <c r="F177" s="33">
        <v>45658</v>
      </c>
      <c r="G177" s="34">
        <f t="shared" si="82"/>
        <v>3.4876712328767123</v>
      </c>
      <c r="H177" s="35">
        <f t="shared" si="83"/>
        <v>14</v>
      </c>
      <c r="I177" s="36">
        <v>45659</v>
      </c>
      <c r="J177" s="86">
        <v>45665</v>
      </c>
      <c r="K177" s="38">
        <f t="shared" si="80"/>
        <v>7</v>
      </c>
      <c r="L177" s="38">
        <f t="shared" si="8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86</v>
      </c>
      <c r="D178" s="32"/>
      <c r="E178" s="33"/>
      <c r="F178" s="33"/>
      <c r="G178" s="34"/>
      <c r="H178" s="35">
        <v>7</v>
      </c>
      <c r="I178" s="36">
        <v>45691</v>
      </c>
      <c r="J178" s="86">
        <v>45697</v>
      </c>
      <c r="K178" s="38">
        <f t="shared" si="80"/>
        <v>7</v>
      </c>
      <c r="L178" s="38">
        <f t="shared" si="8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129</v>
      </c>
      <c r="D179" s="32"/>
      <c r="E179" s="33">
        <v>44935</v>
      </c>
      <c r="F179" s="33">
        <v>45657</v>
      </c>
      <c r="G179" s="34">
        <f t="shared" ref="G179:G182" si="87">+(F179-E179)/365</f>
        <v>1.978082191780822</v>
      </c>
      <c r="H179" s="35">
        <f t="shared" ref="H179:H182" si="88">+IF((F179-E179)&lt;(182.5),((F179-E179)/30*24)/20,IF(AND(G179&gt;0.5,G179&lt;=5),14,IF(AND(G179&gt;5,G179&lt;=10),21,IF(AND(G179&gt;10,G179&lt;=20),28,35))))</f>
        <v>14</v>
      </c>
      <c r="I179" s="36">
        <v>45726</v>
      </c>
      <c r="J179" s="86">
        <v>45732</v>
      </c>
      <c r="K179" s="38">
        <f t="shared" si="80"/>
        <v>7</v>
      </c>
      <c r="L179" s="38">
        <f t="shared" si="8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156</v>
      </c>
      <c r="D180" s="32"/>
      <c r="E180" s="33">
        <v>45435</v>
      </c>
      <c r="F180" s="33">
        <v>45657</v>
      </c>
      <c r="G180" s="34">
        <f t="shared" si="87"/>
        <v>0.60821917808219184</v>
      </c>
      <c r="H180" s="35">
        <f t="shared" si="88"/>
        <v>14</v>
      </c>
      <c r="I180" s="36">
        <v>45908</v>
      </c>
      <c r="J180" s="86">
        <v>45921</v>
      </c>
      <c r="K180" s="38">
        <f t="shared" si="80"/>
        <v>14</v>
      </c>
      <c r="L180" s="38">
        <f t="shared" si="8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157</v>
      </c>
      <c r="D181" s="32"/>
      <c r="E181" s="33">
        <v>45810</v>
      </c>
      <c r="F181" s="33">
        <v>46022</v>
      </c>
      <c r="G181" s="34">
        <f t="shared" si="87"/>
        <v>0.58082191780821912</v>
      </c>
      <c r="H181" s="35">
        <f t="shared" si="88"/>
        <v>14</v>
      </c>
      <c r="I181" s="36"/>
      <c r="J181" s="86"/>
      <c r="K181" s="38"/>
      <c r="L181" s="38">
        <f t="shared" si="81"/>
        <v>14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158</v>
      </c>
      <c r="D182" s="32"/>
      <c r="E182" s="33">
        <v>45750</v>
      </c>
      <c r="F182" s="33">
        <v>46022</v>
      </c>
      <c r="G182" s="34">
        <f t="shared" si="87"/>
        <v>0.74520547945205484</v>
      </c>
      <c r="H182" s="35">
        <f t="shared" si="88"/>
        <v>14</v>
      </c>
      <c r="I182" s="36"/>
      <c r="J182" s="86"/>
      <c r="K182" s="38"/>
      <c r="L182" s="38">
        <f t="shared" si="81"/>
        <v>14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41"/>
      <c r="D183" s="42"/>
      <c r="E183" s="43"/>
      <c r="F183" s="43"/>
      <c r="G183" s="44"/>
      <c r="H183" s="45"/>
      <c r="I183" s="50"/>
      <c r="J183" s="50"/>
      <c r="K183" s="46"/>
      <c r="L183" s="46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25" t="s">
        <v>88</v>
      </c>
      <c r="D184" s="48"/>
      <c r="E184" s="30"/>
      <c r="F184" s="30"/>
      <c r="G184" s="30"/>
      <c r="H184" s="30"/>
      <c r="I184" s="30"/>
      <c r="J184" s="30"/>
      <c r="K184" s="29"/>
      <c r="L184" s="2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25"/>
      <c r="D185" s="48"/>
      <c r="E185" s="30"/>
      <c r="F185" s="30"/>
      <c r="G185" s="30"/>
      <c r="H185" s="30"/>
      <c r="I185" s="30"/>
      <c r="J185" s="30"/>
      <c r="K185" s="29"/>
      <c r="L185" s="2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31" t="s">
        <v>89</v>
      </c>
      <c r="D186" s="32">
        <v>16</v>
      </c>
      <c r="E186" s="33">
        <v>41453</v>
      </c>
      <c r="F186" s="33">
        <v>45657</v>
      </c>
      <c r="G186" s="34">
        <f>+(F186-E186)/365</f>
        <v>11.517808219178082</v>
      </c>
      <c r="H186" s="35">
        <f>+IF((F186-E186)&lt;(182.5),((F186-E186)/30*24)/20,IF(AND(G186&gt;0.5,G186&lt;=5),14,IF(AND(G186&gt;5,G186&lt;=10),21,IF(AND(G186&gt;10,G186&lt;=20),28,35))))</f>
        <v>28</v>
      </c>
      <c r="I186" s="36">
        <v>45698</v>
      </c>
      <c r="J186" s="86">
        <v>45711</v>
      </c>
      <c r="K186" s="38">
        <f t="shared" ref="K186:K198" si="89">IF(I186="","",+J186-I186+1)</f>
        <v>14</v>
      </c>
      <c r="L186" s="38">
        <f t="shared" ref="L186:L198" si="90">IF(K186&lt;&gt;"",D186+H186-K186,H186)</f>
        <v>30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89</v>
      </c>
      <c r="D187" s="32"/>
      <c r="E187" s="33"/>
      <c r="F187" s="33"/>
      <c r="G187" s="39"/>
      <c r="H187" s="40">
        <v>30</v>
      </c>
      <c r="I187" s="36">
        <v>45845</v>
      </c>
      <c r="J187" s="86">
        <v>45851</v>
      </c>
      <c r="K187" s="38">
        <f t="shared" si="89"/>
        <v>7</v>
      </c>
      <c r="L187" s="38">
        <f t="shared" si="90"/>
        <v>23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130</v>
      </c>
      <c r="D188" s="32"/>
      <c r="E188" s="33">
        <v>45064</v>
      </c>
      <c r="F188" s="33">
        <v>45657</v>
      </c>
      <c r="G188" s="39">
        <f t="shared" ref="G188:G192" si="91">+(F188-E188)/365</f>
        <v>1.6246575342465754</v>
      </c>
      <c r="H188" s="40">
        <f t="shared" ref="H188:H192" si="92">+IF((F188-E188)&lt;(182.5),((F188-E188)/30*24)/20,IF(AND(G188&gt;0.5,G188&lt;=5),14,IF(AND(G188&gt;5,G188&lt;=10),21,IF(AND(G188&gt;10,G188&lt;=20),28,35))))</f>
        <v>14</v>
      </c>
      <c r="I188" s="36">
        <v>45691</v>
      </c>
      <c r="J188" s="86">
        <v>45698</v>
      </c>
      <c r="K188" s="38">
        <f t="shared" si="89"/>
        <v>8</v>
      </c>
      <c r="L188" s="38">
        <f t="shared" si="90"/>
        <v>6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159</v>
      </c>
      <c r="D189" s="32"/>
      <c r="E189" s="33">
        <v>45548</v>
      </c>
      <c r="F189" s="33">
        <v>45657</v>
      </c>
      <c r="G189" s="39">
        <f t="shared" si="91"/>
        <v>0.29863013698630136</v>
      </c>
      <c r="H189" s="40">
        <f t="shared" si="92"/>
        <v>4.3600000000000003</v>
      </c>
      <c r="I189" s="36">
        <v>45705</v>
      </c>
      <c r="J189" s="86">
        <v>45711</v>
      </c>
      <c r="K189" s="38">
        <f t="shared" si="89"/>
        <v>7</v>
      </c>
      <c r="L189" s="38">
        <f t="shared" si="90"/>
        <v>-2.6399999999999997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91</v>
      </c>
      <c r="D190" s="32"/>
      <c r="E190" s="33">
        <v>43892</v>
      </c>
      <c r="F190" s="33">
        <v>45657</v>
      </c>
      <c r="G190" s="39">
        <f t="shared" si="91"/>
        <v>4.8356164383561646</v>
      </c>
      <c r="H190" s="40">
        <f t="shared" si="92"/>
        <v>14</v>
      </c>
      <c r="I190" s="36">
        <v>45698</v>
      </c>
      <c r="J190" s="86">
        <v>45711</v>
      </c>
      <c r="K190" s="38">
        <f t="shared" si="89"/>
        <v>14</v>
      </c>
      <c r="L190" s="38">
        <f t="shared" si="90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92</v>
      </c>
      <c r="D191" s="32"/>
      <c r="E191" s="33">
        <v>43892</v>
      </c>
      <c r="F191" s="33">
        <v>45657</v>
      </c>
      <c r="G191" s="39">
        <f t="shared" si="91"/>
        <v>4.8356164383561646</v>
      </c>
      <c r="H191" s="40">
        <f t="shared" si="92"/>
        <v>14</v>
      </c>
      <c r="I191" s="36">
        <v>45705</v>
      </c>
      <c r="J191" s="86">
        <v>45718</v>
      </c>
      <c r="K191" s="38">
        <f t="shared" si="89"/>
        <v>14</v>
      </c>
      <c r="L191" s="38">
        <f t="shared" si="90"/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118</v>
      </c>
      <c r="D192" s="32"/>
      <c r="E192" s="33">
        <v>45170</v>
      </c>
      <c r="F192" s="33">
        <v>45657</v>
      </c>
      <c r="G192" s="51">
        <f t="shared" si="91"/>
        <v>1.3342465753424657</v>
      </c>
      <c r="H192" s="35">
        <f t="shared" si="92"/>
        <v>14</v>
      </c>
      <c r="I192" s="36">
        <v>45686</v>
      </c>
      <c r="J192" s="86">
        <v>45694</v>
      </c>
      <c r="K192" s="38">
        <f t="shared" si="89"/>
        <v>9</v>
      </c>
      <c r="L192" s="38">
        <f t="shared" si="90"/>
        <v>5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118</v>
      </c>
      <c r="D193" s="32"/>
      <c r="E193" s="33"/>
      <c r="F193" s="33"/>
      <c r="G193" s="39"/>
      <c r="H193" s="40">
        <v>5</v>
      </c>
      <c r="I193" s="36">
        <v>45894</v>
      </c>
      <c r="J193" s="86">
        <v>45898</v>
      </c>
      <c r="K193" s="38">
        <f t="shared" si="89"/>
        <v>5</v>
      </c>
      <c r="L193" s="38">
        <f t="shared" si="90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94</v>
      </c>
      <c r="D194" s="32"/>
      <c r="E194" s="33">
        <v>43833</v>
      </c>
      <c r="F194" s="33">
        <v>45657</v>
      </c>
      <c r="G194" s="39">
        <f t="shared" ref="G194:G200" si="93">+(F194-E194)/365</f>
        <v>4.9972602739726026</v>
      </c>
      <c r="H194" s="40">
        <f t="shared" ref="H194:H200" si="94">+IF((F194-E194)&lt;(182.5),((F194-E194)/30*24)/20,IF(AND(G194&gt;0.5,G194&lt;=5),14,IF(AND(G194&gt;5,G194&lt;=10),21,IF(AND(G194&gt;10,G194&lt;=20),28,35))))</f>
        <v>14</v>
      </c>
      <c r="I194" s="36">
        <v>45663</v>
      </c>
      <c r="J194" s="86">
        <v>45676</v>
      </c>
      <c r="K194" s="38">
        <f t="shared" si="89"/>
        <v>14</v>
      </c>
      <c r="L194" s="38">
        <f t="shared" si="90"/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95</v>
      </c>
      <c r="D195" s="32"/>
      <c r="E195" s="33">
        <v>43833</v>
      </c>
      <c r="F195" s="33">
        <v>45657</v>
      </c>
      <c r="G195" s="39">
        <f t="shared" si="93"/>
        <v>4.9972602739726026</v>
      </c>
      <c r="H195" s="40">
        <f t="shared" si="94"/>
        <v>14</v>
      </c>
      <c r="I195" s="36">
        <v>45677</v>
      </c>
      <c r="J195" s="86">
        <v>45690</v>
      </c>
      <c r="K195" s="38">
        <f t="shared" si="89"/>
        <v>14</v>
      </c>
      <c r="L195" s="38">
        <f t="shared" si="90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96</v>
      </c>
      <c r="D196" s="32">
        <v>14</v>
      </c>
      <c r="E196" s="33">
        <v>43833</v>
      </c>
      <c r="F196" s="33">
        <v>45657</v>
      </c>
      <c r="G196" s="39">
        <f t="shared" si="93"/>
        <v>4.9972602739726026</v>
      </c>
      <c r="H196" s="40">
        <f t="shared" si="94"/>
        <v>14</v>
      </c>
      <c r="I196" s="61">
        <v>45677</v>
      </c>
      <c r="J196" s="62">
        <v>45690</v>
      </c>
      <c r="K196" s="38">
        <f t="shared" si="89"/>
        <v>14</v>
      </c>
      <c r="L196" s="38">
        <f t="shared" si="90"/>
        <v>14</v>
      </c>
      <c r="M196" s="9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97</v>
      </c>
      <c r="D197" s="32"/>
      <c r="E197" s="33">
        <v>43833</v>
      </c>
      <c r="F197" s="33">
        <v>45657</v>
      </c>
      <c r="G197" s="39">
        <f t="shared" si="93"/>
        <v>4.9972602739726026</v>
      </c>
      <c r="H197" s="40">
        <f t="shared" si="94"/>
        <v>14</v>
      </c>
      <c r="I197" s="36">
        <v>45705</v>
      </c>
      <c r="J197" s="86">
        <v>45718</v>
      </c>
      <c r="K197" s="38">
        <f t="shared" si="89"/>
        <v>14</v>
      </c>
      <c r="L197" s="38">
        <f t="shared" si="90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160</v>
      </c>
      <c r="D198" s="32"/>
      <c r="E198" s="33">
        <v>45432</v>
      </c>
      <c r="F198" s="33">
        <v>45657</v>
      </c>
      <c r="G198" s="39">
        <f t="shared" si="93"/>
        <v>0.61643835616438358</v>
      </c>
      <c r="H198" s="40">
        <f t="shared" si="94"/>
        <v>14</v>
      </c>
      <c r="I198" s="36">
        <v>45684</v>
      </c>
      <c r="J198" s="86">
        <v>45697</v>
      </c>
      <c r="K198" s="38">
        <f t="shared" si="89"/>
        <v>14</v>
      </c>
      <c r="L198" s="38">
        <f t="shared" si="90"/>
        <v>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161</v>
      </c>
      <c r="D199" s="32"/>
      <c r="E199" s="33">
        <v>45691</v>
      </c>
      <c r="F199" s="33">
        <v>46022</v>
      </c>
      <c r="G199" s="39">
        <f t="shared" si="93"/>
        <v>0.9068493150684932</v>
      </c>
      <c r="H199" s="40">
        <f t="shared" si="94"/>
        <v>14</v>
      </c>
      <c r="I199" s="36"/>
      <c r="J199" s="86"/>
      <c r="K199" s="38"/>
      <c r="L199" s="3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162</v>
      </c>
      <c r="D200" s="32"/>
      <c r="E200" s="33">
        <v>45490</v>
      </c>
      <c r="F200" s="33">
        <v>45657</v>
      </c>
      <c r="G200" s="39">
        <f t="shared" si="93"/>
        <v>0.45753424657534247</v>
      </c>
      <c r="H200" s="40">
        <f t="shared" si="94"/>
        <v>6.68</v>
      </c>
      <c r="I200" s="36">
        <v>45649</v>
      </c>
      <c r="J200" s="86">
        <v>45655</v>
      </c>
      <c r="K200" s="38">
        <f>IF(I200="","",+J200-I200+1)</f>
        <v>7</v>
      </c>
      <c r="L200" s="38">
        <f>IF(K200&lt;&gt;"",D200+H200-K200,H200)</f>
        <v>-0.32000000000000028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63"/>
      <c r="D201" s="63"/>
      <c r="E201" s="64"/>
      <c r="F201" s="64"/>
      <c r="G201" s="65" t="str">
        <f>IF(E201="","",+F201-E201+1)</f>
        <v/>
      </c>
      <c r="H201" s="4"/>
      <c r="I201" s="4"/>
      <c r="J201" s="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85"/>
      <c r="D202" s="1"/>
      <c r="E202" s="2"/>
      <c r="F202" s="2"/>
      <c r="G202" s="3"/>
      <c r="H202" s="63"/>
      <c r="I202" s="64"/>
      <c r="J202" s="64"/>
      <c r="K202" s="65" t="str">
        <f t="shared" ref="K202:K320" si="95">IF(I202="","",+J202-I202+1)</f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31" t="s">
        <v>96</v>
      </c>
      <c r="D203" s="32"/>
      <c r="E203" s="33">
        <v>43833</v>
      </c>
      <c r="F203" s="33">
        <v>45657</v>
      </c>
      <c r="G203" s="51">
        <f>+(F203-E203)/365</f>
        <v>4.9972602739726026</v>
      </c>
      <c r="H203" s="35">
        <f>+IF((F203-E203)&lt;(182.5),((F203-E203)/30*24)/20,IF(AND(G203&gt;0.5,G203&lt;=5),14,IF(AND(G203&gt;5,G203&lt;=10),21,IF(AND(G203&gt;10,G203&lt;=20),28,35))))</f>
        <v>14</v>
      </c>
      <c r="I203" s="61">
        <v>45551</v>
      </c>
      <c r="J203" s="62">
        <v>45564</v>
      </c>
      <c r="K203" s="38">
        <f t="shared" si="95"/>
        <v>14</v>
      </c>
      <c r="L203" s="38">
        <f>IF(K203&lt;&gt;"",D203+H203-K203,H203)</f>
        <v>0</v>
      </c>
      <c r="M203" s="91" t="s">
        <v>163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9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9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9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9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9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9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9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9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9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9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9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9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9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9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9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9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9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9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9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9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9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9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9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9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9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9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9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9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9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9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9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9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9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6"/>
      <c r="K237" s="65" t="str">
        <f t="shared" si="9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9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9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9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9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9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9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9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9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9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9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9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9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9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9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9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9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9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9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9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9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9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7" t="str">
        <f t="shared" si="9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9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9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9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9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9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95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95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95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95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95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95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95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95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95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95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95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95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95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95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95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95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95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95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95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95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95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95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95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95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95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95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95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95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95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95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95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95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95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95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95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95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95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95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95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95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95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95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95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95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95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95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95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95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95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95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95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95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95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95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95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95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autoFilter ref="C4:L320" xr:uid="{00000000-0009-0000-0000-000003000000}"/>
  <mergeCells count="2">
    <mergeCell ref="C3:H3"/>
    <mergeCell ref="B143:B156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abSelected="1" topLeftCell="A44" workbookViewId="0">
      <selection activeCell="C3" sqref="C3:L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0" t="s">
        <v>0</v>
      </c>
      <c r="D3" s="121"/>
      <c r="E3" s="121"/>
      <c r="F3" s="121"/>
      <c r="G3" s="121"/>
      <c r="H3" s="122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>
        <v>41</v>
      </c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>
        <v>47</v>
      </c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>
        <v>47</v>
      </c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>
        <v>40</v>
      </c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>
        <v>23</v>
      </c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>
        <v>28</v>
      </c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>
        <v>35</v>
      </c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>
        <v>10</v>
      </c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>
        <v>15</v>
      </c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>
        <v>27</v>
      </c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>
        <v>6</v>
      </c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>
        <v>4</v>
      </c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>
        <v>11</v>
      </c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>
        <v>14</v>
      </c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250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263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245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246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>
        <v>12</v>
      </c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>
        <v>7</v>
      </c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>
        <v>16</v>
      </c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3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>
        <v>7</v>
      </c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 customHeight="1" x14ac:dyDescent="0.3">
      <c r="A61" s="1"/>
      <c r="B61" s="13"/>
      <c r="C61" s="31" t="s">
        <v>267</v>
      </c>
      <c r="D61" s="32"/>
      <c r="E61" s="33">
        <v>45901</v>
      </c>
      <c r="F61" s="33">
        <v>46022</v>
      </c>
      <c r="G61" s="34">
        <f>+(F61-E61)/365</f>
        <v>0.33150684931506852</v>
      </c>
      <c r="H61" s="35">
        <f>+IF((F61-E61)&lt;(182.5),((F61-E61)/30*24)/20,IF(AND(G61&gt;0.5,G61&lt;=5),14,IF(AND(G61&gt;5,G61&lt;=10),21,IF(AND(G61&gt;10,G61&lt;=20),28,35))))</f>
        <v>4.84</v>
      </c>
      <c r="I61" s="36"/>
      <c r="J61" s="86"/>
      <c r="K61" s="38" t="str">
        <f t="shared" si="39"/>
        <v/>
      </c>
      <c r="L61" s="38">
        <f t="shared" si="40"/>
        <v>4.84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>
        <f t="shared" si="40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262</v>
      </c>
      <c r="D68" s="32">
        <v>8</v>
      </c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247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248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249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255</v>
      </c>
      <c r="C102" s="100" t="s">
        <v>260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255</v>
      </c>
      <c r="C103" s="100" t="s">
        <v>261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5"/>
      <c r="C107" s="31" t="s">
        <v>72</v>
      </c>
      <c r="D107" s="32">
        <v>5</v>
      </c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6"/>
      <c r="C108" s="31" t="s">
        <v>73</v>
      </c>
      <c r="D108" s="32">
        <v>7</v>
      </c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6"/>
      <c r="C109" s="31" t="s">
        <v>74</v>
      </c>
      <c r="D109" s="32">
        <v>42</v>
      </c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6"/>
      <c r="C110" s="31" t="s">
        <v>75</v>
      </c>
      <c r="D110" s="32">
        <v>7</v>
      </c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6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6"/>
      <c r="C112" s="31" t="s">
        <v>77</v>
      </c>
      <c r="D112" s="32">
        <v>21</v>
      </c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259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244</v>
      </c>
      <c r="J113" s="106" t="s">
        <v>244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258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255</v>
      </c>
      <c r="C118" s="100" t="s">
        <v>251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8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8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8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>
        <v>45908</v>
      </c>
      <c r="J126" s="86">
        <v>45914</v>
      </c>
      <c r="K126" s="38">
        <f t="shared" si="81"/>
        <v>7</v>
      </c>
      <c r="L126" s="38">
        <f t="shared" si="82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8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8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255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257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256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255</v>
      </c>
      <c r="C146" s="100" t="s">
        <v>252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255</v>
      </c>
      <c r="C147" s="100" t="s">
        <v>253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255</v>
      </c>
      <c r="C148" s="100" t="s">
        <v>254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9"/>
  <sheetViews>
    <sheetView topLeftCell="A14" workbookViewId="0">
      <selection activeCell="F24" sqref="F24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0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42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14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16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10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10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0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0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0</v>
      </c>
    </row>
    <row r="76" spans="1:3" ht="14.25" customHeight="1" x14ac:dyDescent="0.3">
      <c r="A76" s="95">
        <v>242</v>
      </c>
      <c r="B76" s="96" t="s">
        <v>227</v>
      </c>
      <c r="C76" s="97">
        <v>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249</v>
      </c>
      <c r="B86" s="96" t="s">
        <v>160</v>
      </c>
      <c r="C86" s="97">
        <v>0</v>
      </c>
    </row>
    <row r="87" spans="1:3" ht="14.25" customHeight="1" x14ac:dyDescent="0.3">
      <c r="A87" s="95">
        <v>250</v>
      </c>
      <c r="B87" s="96" t="s">
        <v>156</v>
      </c>
      <c r="C87" s="97">
        <v>0</v>
      </c>
    </row>
    <row r="88" spans="1:3" ht="14.25" customHeight="1" x14ac:dyDescent="0.3">
      <c r="A88" s="95">
        <v>276</v>
      </c>
      <c r="B88" s="96" t="s">
        <v>141</v>
      </c>
      <c r="C88" s="97">
        <v>0</v>
      </c>
    </row>
    <row r="89" spans="1:3" ht="14.25" customHeight="1" x14ac:dyDescent="0.3">
      <c r="A89" s="95">
        <v>278</v>
      </c>
      <c r="B89" s="96" t="s">
        <v>237</v>
      </c>
      <c r="C89" s="97">
        <v>0</v>
      </c>
    </row>
    <row r="90" spans="1:3" ht="14.25" customHeight="1" x14ac:dyDescent="0.3">
      <c r="A90" s="95">
        <v>273</v>
      </c>
      <c r="B90" s="96" t="s">
        <v>238</v>
      </c>
      <c r="C90" s="97">
        <v>0</v>
      </c>
    </row>
    <row r="91" spans="1:3" ht="14.25" customHeight="1" x14ac:dyDescent="0.3">
      <c r="A91" s="95">
        <v>288</v>
      </c>
      <c r="B91" s="96" t="s">
        <v>239</v>
      </c>
      <c r="C91" s="97">
        <v>0</v>
      </c>
    </row>
    <row r="92" spans="1:3" ht="14.25" customHeight="1" x14ac:dyDescent="0.3">
      <c r="A92" s="95">
        <v>290</v>
      </c>
      <c r="B92" s="96" t="s">
        <v>240</v>
      </c>
      <c r="C92" s="97">
        <v>0</v>
      </c>
    </row>
    <row r="93" spans="1:3" ht="14.25" customHeight="1" x14ac:dyDescent="0.3">
      <c r="A93" s="95">
        <v>292</v>
      </c>
      <c r="B93" s="96" t="s">
        <v>241</v>
      </c>
      <c r="C93" s="97">
        <v>0</v>
      </c>
    </row>
    <row r="94" spans="1:3" ht="14.25" customHeight="1" x14ac:dyDescent="0.3">
      <c r="A94" s="118">
        <v>295</v>
      </c>
      <c r="B94" s="96" t="s">
        <v>242</v>
      </c>
      <c r="C94" s="29">
        <v>0</v>
      </c>
    </row>
    <row r="95" spans="1:3" ht="14.25" customHeight="1" x14ac:dyDescent="0.3">
      <c r="A95" s="118">
        <v>297</v>
      </c>
      <c r="B95" s="96" t="s">
        <v>243</v>
      </c>
      <c r="C95" s="97">
        <v>0</v>
      </c>
    </row>
    <row r="96" spans="1:3" ht="14.25" customHeight="1" x14ac:dyDescent="0.3">
      <c r="A96" s="118">
        <v>299</v>
      </c>
      <c r="B96" s="96" t="s">
        <v>265</v>
      </c>
      <c r="C96" s="97">
        <v>0</v>
      </c>
    </row>
    <row r="97" spans="1:3" ht="14.25" customHeight="1" x14ac:dyDescent="0.3">
      <c r="A97" s="119">
        <v>300</v>
      </c>
      <c r="B97" s="96" t="s">
        <v>264</v>
      </c>
      <c r="C97" s="97">
        <v>0</v>
      </c>
    </row>
    <row r="98" spans="1:3" ht="14.25" customHeight="1" x14ac:dyDescent="0.3">
      <c r="A98" s="119">
        <v>301</v>
      </c>
      <c r="B98" s="96" t="s">
        <v>266</v>
      </c>
      <c r="C98" s="97">
        <v>0</v>
      </c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</sheetData>
  <autoFilter ref="A1:C98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2025-10-07T13:49:39Z</dcterms:modified>
</cp:coreProperties>
</file>